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ymsmo.sharepoint.com/sites/fejloszt/Megosztott dokumentumok/2021-2027/Strategiai_dokumentumok/ITP/ITP_20240419/KGY_anyag_240419/"/>
    </mc:Choice>
  </mc:AlternateContent>
  <xr:revisionPtr revIDLastSave="17" documentId="11_E7038ECC04B722BC6CF02A95C7AC975AA9AC2F2D" xr6:coauthVersionLast="47" xr6:coauthVersionMax="47" xr10:uidLastSave="{97A57FB3-9ACA-43A7-B29D-6C9A4ECB15C3}"/>
  <bookViews>
    <workbookView xWindow="-28920" yWindow="-60" windowWidth="29040" windowHeight="15840" tabRatio="712" xr2:uid="{00000000-000D-0000-FFFF-FFFF00000000}"/>
  </bookViews>
  <sheets>
    <sheet name="1. forrasösszesítő" sheetId="21" r:id="rId1"/>
    <sheet name="2. forrásösszesítő-FVS" sheetId="22" r:id="rId2"/>
    <sheet name="3. forrásösszesítő LHH" sheetId="16" r:id="rId3"/>
    <sheet name="4. intézkedések" sheetId="4" r:id="rId4"/>
    <sheet name="5. Településdifferenciálás" sheetId="17" r:id="rId5"/>
    <sheet name="6. Indikátor - vármegye" sheetId="13" r:id="rId6"/>
    <sheet name="7. Indikátor - Győr" sheetId="18" r:id="rId7"/>
    <sheet name="7. Indikátor - Sopron" sheetId="19" r:id="rId8"/>
    <sheet name="7. Indikátor - Mosonmagyaróvár" sheetId="20" r:id="rId9"/>
    <sheet name=" 8. ütemezés" sheetId="10" r:id="rId10"/>
  </sheets>
  <externalReferences>
    <externalReference r:id="rId11"/>
  </externalReferences>
  <definedNames>
    <definedName name="_xlnm._FilterDatabase" localSheetId="5" hidden="1">'6. Indikátor - vármegye'!$A$2:$J$58</definedName>
    <definedName name="_xlnm._FilterDatabase" localSheetId="6" hidden="1">'7. Indikátor - Győr'!$A$3:$F$49</definedName>
    <definedName name="_xlnm._FilterDatabase" localSheetId="8" hidden="1">'7. Indikátor - Mosonmagyaróvár'!$A$3:$F$49</definedName>
    <definedName name="_xlnm._FilterDatabase" localSheetId="7" hidden="1">'7. Indikátor - Sopron'!$A$3:$F$49</definedName>
    <definedName name="_xlnm.Print_Titles" localSheetId="9">' 8. ütemezés'!$A:$B,' 8. ütemezés'!$7:$8</definedName>
    <definedName name="_xlnm.Print_Titles" localSheetId="0">'1. forrasösszesítő'!$9:$9</definedName>
    <definedName name="_xlnm.Print_Titles" localSheetId="5">'6. Indikátor - vármegye'!$1:$2</definedName>
    <definedName name="_xlnm.Print_Titles" localSheetId="6">'7. Indikátor - Győr'!$2:$3</definedName>
    <definedName name="_xlnm.Print_Titles" localSheetId="8">'7. Indikátor - Mosonmagyaróvár'!$2:$3</definedName>
    <definedName name="_xlnm.Print_Titles" localSheetId="7">'7. Indikátor - Sopron'!$2:$3</definedName>
    <definedName name="_xlnm.Print_Area" localSheetId="9">' 8. ütemezés'!$A$2:$AF$33</definedName>
    <definedName name="_xlnm.Print_Area" localSheetId="0">'1. forrasösszesítő'!$A$6:$O$53</definedName>
    <definedName name="Z_BA39A66F_2AC6_4033_9771_EB339C8851A1_.wvu.Cols" localSheetId="0" hidden="1">'1. forrasösszesítő'!$Q:$XFD</definedName>
    <definedName name="Z_BA39A66F_2AC6_4033_9771_EB339C8851A1_.wvu.PrintArea" localSheetId="0" hidden="1">'1. forrasösszesítő'!$A$6:$O$34</definedName>
    <definedName name="Z_BA39A66F_2AC6_4033_9771_EB339C8851A1_.wvu.PrintTitles" localSheetId="0" hidden="1">'1. forrasösszesítő'!$9:$9</definedName>
    <definedName name="Z_CDDE5582_318E_4169_A2B3_E6801A91775C_.wvu.Cols" localSheetId="0" hidden="1">'1. forrasösszesítő'!$Q:$XFD</definedName>
    <definedName name="Z_CDDE5582_318E_4169_A2B3_E6801A91775C_.wvu.PrintArea" localSheetId="0" hidden="1">'1. forrasösszesítő'!$A$6:$O$34</definedName>
    <definedName name="Z_CDDE5582_318E_4169_A2B3_E6801A91775C_.wvu.PrintTitles" localSheetId="0" hidden="1">'1. forrasösszesítő'!$9:$9</definedName>
  </definedNames>
  <calcPr calcId="191029" calcOnSave="0"/>
  <customWorkbookViews>
    <customWorkbookView name="Nagyváradi Tímea - Egyéni nézet" guid="{CDDE5582-318E-4169-A2B3-E6801A91775C}" mergeInterval="0" personalView="1" maximized="1" xWindow="-8" yWindow="-8" windowWidth="1936" windowHeight="1056" tabRatio="331" activeSheetId="8"/>
    <customWorkbookView name="Vér Ágnes - Egyéni nézet" guid="{BA39A66F-2AC6-4033-9771-EB339C8851A1}" mergeInterval="0" personalView="1" maximized="1" windowWidth="1916" windowHeight="815" tabRatio="33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0" l="1"/>
  <c r="P26" i="10"/>
  <c r="H19" i="21"/>
  <c r="K29" i="21" l="1"/>
  <c r="C3" i="22" l="1"/>
  <c r="C5" i="22"/>
  <c r="C4" i="22"/>
  <c r="I6" i="22" l="1"/>
  <c r="J6" i="22"/>
  <c r="B7" i="22"/>
  <c r="F20" i="21" s="1"/>
  <c r="C7" i="22"/>
  <c r="F21" i="21" s="1"/>
  <c r="G21" i="21" s="1"/>
  <c r="O21" i="21" s="1"/>
  <c r="D7" i="22"/>
  <c r="E7" i="22"/>
  <c r="F28" i="21" s="1"/>
  <c r="G28" i="21" s="1"/>
  <c r="O28" i="21" s="1"/>
  <c r="F7" i="22"/>
  <c r="F34" i="21" s="1"/>
  <c r="F35" i="21" s="1"/>
  <c r="D34" i="21" s="1"/>
  <c r="B7" i="4" s="1"/>
  <c r="G7" i="22"/>
  <c r="F44" i="21" s="1"/>
  <c r="F45" i="21" s="1"/>
  <c r="D44" i="21" s="1"/>
  <c r="B9" i="4" s="1"/>
  <c r="H7" i="22"/>
  <c r="F51" i="21" s="1"/>
  <c r="I7" i="22"/>
  <c r="I11" i="22"/>
  <c r="J11" i="22"/>
  <c r="K11" i="22" s="1"/>
  <c r="I12" i="22"/>
  <c r="K12" i="22" s="1"/>
  <c r="J12" i="22"/>
  <c r="I13" i="22"/>
  <c r="I15" i="22" s="1"/>
  <c r="J13" i="22"/>
  <c r="I14" i="22"/>
  <c r="J14" i="22"/>
  <c r="B15" i="22"/>
  <c r="C15" i="22"/>
  <c r="D15" i="22"/>
  <c r="E15" i="22"/>
  <c r="F15" i="22"/>
  <c r="J15" i="22" s="1"/>
  <c r="G15" i="22"/>
  <c r="H15" i="22"/>
  <c r="B24" i="22"/>
  <c r="C24" i="22"/>
  <c r="D24" i="22"/>
  <c r="E24" i="22"/>
  <c r="O10" i="21"/>
  <c r="F11" i="21"/>
  <c r="D10" i="21" s="1"/>
  <c r="B2" i="4" s="1"/>
  <c r="H11" i="21"/>
  <c r="I11" i="21"/>
  <c r="J11" i="21"/>
  <c r="K11" i="21"/>
  <c r="L11" i="21"/>
  <c r="M11" i="21"/>
  <c r="N11" i="21"/>
  <c r="F12" i="21"/>
  <c r="F19" i="21" s="1"/>
  <c r="D12" i="21" s="1"/>
  <c r="B3" i="4" s="1"/>
  <c r="O12" i="21"/>
  <c r="O16" i="21"/>
  <c r="F17" i="21"/>
  <c r="O17" i="21"/>
  <c r="O18" i="21"/>
  <c r="I19" i="21"/>
  <c r="J19" i="21"/>
  <c r="K19" i="21"/>
  <c r="L19" i="21"/>
  <c r="M19" i="21"/>
  <c r="N19" i="21"/>
  <c r="G20" i="21"/>
  <c r="O20" i="21" s="1"/>
  <c r="F23" i="21"/>
  <c r="O23" i="21"/>
  <c r="G24" i="21"/>
  <c r="O24" i="21"/>
  <c r="O25" i="21"/>
  <c r="F26" i="21"/>
  <c r="O26" i="21"/>
  <c r="O27" i="21"/>
  <c r="H29" i="21"/>
  <c r="I29" i="21"/>
  <c r="J29" i="21"/>
  <c r="L29" i="21"/>
  <c r="M29" i="21"/>
  <c r="M53" i="21" s="1"/>
  <c r="N29" i="21"/>
  <c r="F30" i="21"/>
  <c r="O30" i="21"/>
  <c r="F31" i="21"/>
  <c r="F33" i="21" s="1"/>
  <c r="D30" i="21" s="1"/>
  <c r="B6" i="4" s="1"/>
  <c r="O31" i="21"/>
  <c r="F32" i="21"/>
  <c r="O32" i="21"/>
  <c r="H33" i="21"/>
  <c r="I33" i="21"/>
  <c r="J33" i="21"/>
  <c r="K33" i="21"/>
  <c r="L33" i="21"/>
  <c r="M33" i="21"/>
  <c r="N33" i="21"/>
  <c r="O36" i="21"/>
  <c r="O39" i="21"/>
  <c r="O42" i="21"/>
  <c r="F43" i="21"/>
  <c r="D36" i="21" s="1"/>
  <c r="B8" i="4" s="1"/>
  <c r="G43" i="21"/>
  <c r="H43" i="21"/>
  <c r="I43" i="21"/>
  <c r="J43" i="21"/>
  <c r="K43" i="21"/>
  <c r="L43" i="21"/>
  <c r="M43" i="21"/>
  <c r="N43" i="21"/>
  <c r="G44" i="21"/>
  <c r="G45" i="21" s="1"/>
  <c r="O45" i="21" s="1"/>
  <c r="O46" i="21"/>
  <c r="O47" i="21"/>
  <c r="O48" i="21"/>
  <c r="O49" i="21"/>
  <c r="F50" i="21"/>
  <c r="D46" i="21" s="1"/>
  <c r="H50" i="21"/>
  <c r="I50" i="21"/>
  <c r="J50" i="21"/>
  <c r="K50" i="21"/>
  <c r="L50" i="21"/>
  <c r="M50" i="21"/>
  <c r="N50" i="21"/>
  <c r="G51" i="21"/>
  <c r="G52" i="21" s="1"/>
  <c r="O52" i="21" s="1"/>
  <c r="O51" i="21"/>
  <c r="F52" i="21"/>
  <c r="D51" i="21" s="1"/>
  <c r="B11" i="4" s="1"/>
  <c r="B61" i="21"/>
  <c r="C61" i="21"/>
  <c r="D61" i="21"/>
  <c r="F22" i="21" l="1"/>
  <c r="D20" i="21" s="1"/>
  <c r="B4" i="4" s="1"/>
  <c r="J53" i="21"/>
  <c r="I53" i="21"/>
  <c r="O44" i="21"/>
  <c r="O43" i="21"/>
  <c r="O33" i="21"/>
  <c r="N53" i="21"/>
  <c r="B46" i="21"/>
  <c r="G6" i="21" s="1"/>
  <c r="B10" i="4"/>
  <c r="L53" i="21"/>
  <c r="G34" i="21"/>
  <c r="G35" i="21" s="1"/>
  <c r="O35" i="21" s="1"/>
  <c r="K53" i="21"/>
  <c r="H53" i="21"/>
  <c r="O11" i="21"/>
  <c r="O50" i="21"/>
  <c r="F29" i="21"/>
  <c r="F53" i="21" s="1"/>
  <c r="K14" i="22"/>
  <c r="G22" i="21"/>
  <c r="O22" i="21" s="1"/>
  <c r="J7" i="22"/>
  <c r="K6" i="22"/>
  <c r="K7" i="22" s="1"/>
  <c r="O19" i="21"/>
  <c r="E6" i="21"/>
  <c r="O34" i="21"/>
  <c r="K13" i="22"/>
  <c r="K15" i="22" s="1"/>
  <c r="B10" i="21"/>
  <c r="B6" i="21" s="1"/>
  <c r="D6" i="21"/>
  <c r="B30" i="21"/>
  <c r="G29" i="21"/>
  <c r="O29" i="21" s="1"/>
  <c r="G53" i="21"/>
  <c r="D23" i="21" l="1"/>
  <c r="O53" i="21"/>
  <c r="B23" i="21"/>
  <c r="C6" i="21" s="1"/>
  <c r="H6" i="21" s="1"/>
  <c r="B5" i="4"/>
  <c r="F6" i="21"/>
  <c r="I6" i="21"/>
  <c r="B12" i="16"/>
  <c r="B13" i="16"/>
  <c r="B14" i="16"/>
  <c r="O16" i="10"/>
  <c r="O28" i="10"/>
  <c r="H24" i="10"/>
  <c r="AF24" i="10" s="1"/>
  <c r="J12" i="10"/>
  <c r="AF12" i="10" s="1"/>
  <c r="I10" i="10"/>
  <c r="I33" i="10" s="1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H33" i="10"/>
  <c r="G33" i="10"/>
  <c r="F33" i="10"/>
  <c r="E33" i="10"/>
  <c r="D33" i="10"/>
  <c r="C33" i="10"/>
  <c r="AF32" i="10"/>
  <c r="AF31" i="10"/>
  <c r="AF30" i="10"/>
  <c r="AF29" i="10"/>
  <c r="AF28" i="10"/>
  <c r="AF27" i="10"/>
  <c r="AF26" i="10"/>
  <c r="AF25" i="10"/>
  <c r="AF23" i="10"/>
  <c r="AF22" i="10"/>
  <c r="AF21" i="10"/>
  <c r="AF20" i="10"/>
  <c r="AF19" i="10"/>
  <c r="AF18" i="10"/>
  <c r="AF17" i="10"/>
  <c r="AF16" i="10"/>
  <c r="AF15" i="10"/>
  <c r="AF14" i="10"/>
  <c r="AF13" i="10"/>
  <c r="AF11" i="10"/>
  <c r="AF10" i="10"/>
  <c r="AF9" i="10"/>
  <c r="J33" i="10" l="1"/>
  <c r="AF33" i="10"/>
  <c r="J6" i="21"/>
  <c r="B12" i="4"/>
</calcChain>
</file>

<file path=xl/sharedStrings.xml><?xml version="1.0" encoding="utf-8"?>
<sst xmlns="http://schemas.openxmlformats.org/spreadsheetml/2006/main" count="1192" uniqueCount="334">
  <si>
    <t>Prioritás</t>
  </si>
  <si>
    <t>1.2 Településfejlesztés, települési szolgáltatások</t>
  </si>
  <si>
    <t>1.2.1 Élhető települések</t>
  </si>
  <si>
    <t>3.1 Megyei és térségi fejlesztések (ESZA+ elemei)</t>
  </si>
  <si>
    <t>3. 2 Fenntartható városfejlesztés (ESZA+ elemei)</t>
  </si>
  <si>
    <t>Csapadékvíz</t>
  </si>
  <si>
    <t>Kerékpárút</t>
  </si>
  <si>
    <t>Egészégügyi alap-és szakrendelés</t>
  </si>
  <si>
    <t>Szociális alapszolgáltatás</t>
  </si>
  <si>
    <t>Óvodai fejlesztés</t>
  </si>
  <si>
    <t>Felhívás</t>
  </si>
  <si>
    <t>Tervezési tábla</t>
  </si>
  <si>
    <t>Ebből: Zöld infrastruktúra fejlesztése</t>
  </si>
  <si>
    <t>1.2.3 Belterületi utak fejlesztése</t>
  </si>
  <si>
    <t>3.3.1 Gyermeknevelést támogató humán infrastruktúra fejlesztése</t>
  </si>
  <si>
    <t>3.3.2 Helyi egészségügyi és szociális infrastruktúra fejlesztése</t>
  </si>
  <si>
    <t>3.3 Helyi és térségi közszolgáltatások (ERFA)</t>
  </si>
  <si>
    <t>1.3 Fenntartható városfejlesztés</t>
  </si>
  <si>
    <t>1.3.1 Fenntartható városfejlesztési stratégiák támogatása</t>
  </si>
  <si>
    <t>2.1.1 Önkormányzati épületek energetikai korszerűsítése</t>
  </si>
  <si>
    <t>2.1.2 Fenntartható energiahatékonyság</t>
  </si>
  <si>
    <t>3.1.1 Megyei foglalkoztatási-gazdaságfejlesztési együttműködések</t>
  </si>
  <si>
    <t>3.1.3 Helyi humán fejlesztések</t>
  </si>
  <si>
    <t>3.2.1 Fenntartható humán fejlesztések</t>
  </si>
  <si>
    <t xml:space="preserve">Intézkedés </t>
  </si>
  <si>
    <t>1.1 összesen</t>
  </si>
  <si>
    <t>1.2 összesen:</t>
  </si>
  <si>
    <t>1.3 összesen</t>
  </si>
  <si>
    <t>2.1 összesen</t>
  </si>
  <si>
    <t>3.1 összesen</t>
  </si>
  <si>
    <t>3.2 összesen</t>
  </si>
  <si>
    <t>3.3 összesen:</t>
  </si>
  <si>
    <t>Alapadattábla (Nem módosítható)</t>
  </si>
  <si>
    <t>1. prioritás keretösszege 
(Ft)</t>
  </si>
  <si>
    <t>2. prioritás keretösszege (Ft)</t>
  </si>
  <si>
    <t>Intézkedés forráskerete (Ft)</t>
  </si>
  <si>
    <t>Felhívás/Tématerület forráskerete (Ft)</t>
  </si>
  <si>
    <t xml:space="preserve"> Fenntartható városfejlesztés forrásfelhasználási mód keretösszege (Ft)</t>
  </si>
  <si>
    <t>Forrásfelhasználási módok  keretösszege összesen  (Ft) 
(Meg kell egyeznie az "F" oszlop adataival)</t>
  </si>
  <si>
    <t>Bölcsődei fejlesztés</t>
  </si>
  <si>
    <t>1.1 Klímatudatosság, éghajlatváltozáshoz való alkalmazkodás</t>
  </si>
  <si>
    <t>1.1.1 Klímatudatosság, éghajlatváltozáshoz való alkalmazkodás</t>
  </si>
  <si>
    <t>1.2.2 Szociális célú városrehabilitáció (ERFA)</t>
  </si>
  <si>
    <t xml:space="preserve">1.3.2 Fenntartható városfejlesztés </t>
  </si>
  <si>
    <t>2.1.3 Önkormányzati épületek energetikai korszerűsítése (kombinált)</t>
  </si>
  <si>
    <t>2.1.4 Fenntartható energiahatékonyság (kombinált)</t>
  </si>
  <si>
    <t>3.1.2 Szociális célú várorehabilitáció (ESZA+)</t>
  </si>
  <si>
    <t>3.4 Fenntartható humán infrastruktúra (ERFA)</t>
  </si>
  <si>
    <t>Prioritás keretösszege (Ft)</t>
  </si>
  <si>
    <t>3.3.3 Köznevelési infrastruktúra fejlesztése</t>
  </si>
  <si>
    <t>3.4.1 Fenntartható humán infrastruktúra</t>
  </si>
  <si>
    <t>3.4 összesen</t>
  </si>
  <si>
    <t>6.1 Helyi gazdaságfejlesztés</t>
  </si>
  <si>
    <t>6.1.1 Helyi gazdaságfejelsztés</t>
  </si>
  <si>
    <t>6.1.2 4 és 5 számjegyű utak fejlesztése</t>
  </si>
  <si>
    <t>6.1.3 Helyi és térségi turizmusfejlesztés</t>
  </si>
  <si>
    <t>6.1.4 Aktív turizmus fejlesztése</t>
  </si>
  <si>
    <t>6.1 összesen</t>
  </si>
  <si>
    <t>6.2 Fenntartható versenyképes városfejlesztés</t>
  </si>
  <si>
    <t>6.2.1 Fenntartható versenyképes városfejlesztés</t>
  </si>
  <si>
    <t>6.2 összesen</t>
  </si>
  <si>
    <t>1.2.4 Szegregált városi területekről integrált területekre költözés támogatása (PILOT)</t>
  </si>
  <si>
    <t>Fejlesztési cél - aktív turizmus fejlesztése forrásfelhasználási mód keretösszege (Ft)</t>
  </si>
  <si>
    <t>Összesen</t>
  </si>
  <si>
    <t>TOP Plusz intézkedések</t>
  </si>
  <si>
    <t>Fenntartható város</t>
  </si>
  <si>
    <t>2.1.2 Fenntartható energiahatékonyság (Ft)</t>
  </si>
  <si>
    <t>3.2.1 Fenntartható humán fejlesztések (Ft)</t>
  </si>
  <si>
    <t>Fenntartható ERFA összesen (Ft)</t>
  </si>
  <si>
    <t>Fenntartható ESZA összesen (Ft)</t>
  </si>
  <si>
    <t>Fenntartható összesen (Ft)</t>
  </si>
  <si>
    <t>1.3.2 Fenntartható városfejlesztés (Ft)</t>
  </si>
  <si>
    <t>1.3.1 Fenntartható városfejlesztési stratégiák támogatása (Ft)</t>
  </si>
  <si>
    <t xml:space="preserve"> 3.4.1 Fenntartható humán infrastruktúra  (Ft)</t>
  </si>
  <si>
    <t>6.2.1 Fenntartható versenyképes városfejlesztés (Ft)</t>
  </si>
  <si>
    <t>BIZTONSÁGI HÁLÓ</t>
  </si>
  <si>
    <t>7 éves keret (350Ft/EUR árfolyamon)</t>
  </si>
  <si>
    <t>3. prioritás keretösszege (ESZA+) (Ft)</t>
  </si>
  <si>
    <t>3. prioritás keretösszege (ERFA) (Ft)</t>
  </si>
  <si>
    <t>3. prioritás keretösszege (összesen) (Ft)</t>
  </si>
  <si>
    <t>6. prioritás (Ft)</t>
  </si>
  <si>
    <t xml:space="preserve">Vármegye: </t>
  </si>
  <si>
    <t>vármegye</t>
  </si>
  <si>
    <t xml:space="preserve">1. PRIORITÁS: ÉLHETŐ VÁRMEGYE </t>
  </si>
  <si>
    <t>2. PRIORITÁS: KLÍMABARÁT VÁRMEGYE</t>
  </si>
  <si>
    <t>3. PRIORITÁS: GONDOSKODÓ VÁRMEGYE</t>
  </si>
  <si>
    <t>6. PRIORITÁS: VERSENYKÉPES VÁRMEGYE</t>
  </si>
  <si>
    <t>2.1 Klímabarát vármegye</t>
  </si>
  <si>
    <t>3.1 Vármegyei és térségi fejlesztések (ESZA+ elemei)</t>
  </si>
  <si>
    <t>Vármegyei ERFA összesen (Ft)</t>
  </si>
  <si>
    <t>Vármegyei ESZA összesen (Ft)</t>
  </si>
  <si>
    <t>Vármegyei keretösszeg összesen (Ft)</t>
  </si>
  <si>
    <t xml:space="preserve">ÜTEMEZÉS  </t>
  </si>
  <si>
    <t xml:space="preserve">Vármegye neve: </t>
  </si>
  <si>
    <t xml:space="preserve">Prioritás </t>
  </si>
  <si>
    <t>Felhívások</t>
  </si>
  <si>
    <t>Felhívásra eső összeg (forint)</t>
  </si>
  <si>
    <t>Összes forrás (forint) (C=AF)</t>
  </si>
  <si>
    <t>1né</t>
  </si>
  <si>
    <t>2.né</t>
  </si>
  <si>
    <t>3.né</t>
  </si>
  <si>
    <t>4.né</t>
  </si>
  <si>
    <t>1.2.2 Szociális  célú városrehabilitáció (ERFA)</t>
  </si>
  <si>
    <t xml:space="preserve">2. PRIORITÁS: KLÍMABARÁT VÁRMEGYE </t>
  </si>
  <si>
    <t>3.1.2 Szociális  célú várorehabilitáció (ESZA+)</t>
  </si>
  <si>
    <t>Prioritási tengely</t>
  </si>
  <si>
    <t>Indikátor</t>
  </si>
  <si>
    <t>Mértékegység</t>
  </si>
  <si>
    <t>Mérföldkő 2024</t>
  </si>
  <si>
    <t>Forrásarányos célérték (2024)</t>
  </si>
  <si>
    <t>Megye általá vállalt mérföldkő (2024)</t>
  </si>
  <si>
    <t>Célérték 2029</t>
  </si>
  <si>
    <t>Forrásarányos célérték (2029)</t>
  </si>
  <si>
    <t>Megye által vállalt célérték (2029)</t>
  </si>
  <si>
    <t>Azonosító</t>
  </si>
  <si>
    <t>Megnevezés</t>
  </si>
  <si>
    <t>TOP_Plusz-1</t>
  </si>
  <si>
    <t>RCO26</t>
  </si>
  <si>
    <t>Az éghajlatváltozáshoz való alkalmazkodás céljából épített vagy felújított zöld infrastruktúra</t>
  </si>
  <si>
    <t>ha</t>
  </si>
  <si>
    <t>RCR35</t>
  </si>
  <si>
    <t>Árvízvédelmi intézkedésekkel érintett lakosság</t>
  </si>
  <si>
    <t>fő</t>
  </si>
  <si>
    <t>RCO58</t>
  </si>
  <si>
    <t>Támogatott célzott kerékpáros infrastruktúra</t>
  </si>
  <si>
    <t>km</t>
  </si>
  <si>
    <t>RCR64</t>
  </si>
  <si>
    <t>A célzott kerékpáros infrastruktúra éves felhasználói</t>
  </si>
  <si>
    <t>fő/év</t>
  </si>
  <si>
    <t>1 890 047</t>
  </si>
  <si>
    <t>TPO08</t>
  </si>
  <si>
    <t>A rehabilitált talaj összkiterjedése</t>
  </si>
  <si>
    <t>TPO10</t>
  </si>
  <si>
    <t>Kialakított új, forgalomcsillapított övezetek száma</t>
  </si>
  <si>
    <t>db</t>
  </si>
  <si>
    <t>TPO11</t>
  </si>
  <si>
    <t>Fejlesztéssel érintett közösségi területek nagysága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</si>
  <si>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</si>
  <si>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TPO12</t>
  </si>
  <si>
    <t>Megvalósított megyei szemléletformáló és tudatosságnövelő programok száma</t>
  </si>
  <si>
    <t>TPO35</t>
  </si>
  <si>
    <t>Bel- és csapadék-vízvédelmi létesítmények hossza</t>
  </si>
  <si>
    <t>m</t>
  </si>
  <si>
    <t>RCO65</t>
  </si>
  <si>
    <t>Az új vagy korszerűsített szociális lakások kapacitása</t>
  </si>
  <si>
    <t>TPR09</t>
  </si>
  <si>
    <t>A projekt keretében integrált területre költözők száma</t>
  </si>
  <si>
    <t>RCO46</t>
  </si>
  <si>
    <t>Átépített vagy korszerszerűsített közutak hossza – nem TEN-T</t>
  </si>
  <si>
    <t>TOP_Plusz-2</t>
  </si>
  <si>
    <t>RCO19</t>
  </si>
  <si>
    <t>Jobb energiahatékonyságú középületek</t>
  </si>
  <si>
    <t>RCR26</t>
  </si>
  <si>
    <t>Éves primerenergia-fogyasztás</t>
  </si>
  <si>
    <t>MWh/év</t>
  </si>
  <si>
    <t>RCR29</t>
  </si>
  <si>
    <t>Becsült üvegházhatásúgáz-kibocsátások</t>
  </si>
  <si>
    <r>
      <t>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t/év</t>
    </r>
  </si>
  <si>
    <t>RCO22</t>
  </si>
  <si>
    <t>Megújuló energiát előállító addicionális termelőkapacitás (ebből: villamos energia, hőenergia)</t>
  </si>
  <si>
    <t>MW</t>
  </si>
  <si>
    <t>RCR31</t>
  </si>
  <si>
    <t>Összes előállított megújuló energia (ebből: villamos energia, hőenergia)</t>
  </si>
  <si>
    <t>TPO09</t>
  </si>
  <si>
    <t>Fejlesztéssel érintett fürdők száma</t>
  </si>
  <si>
    <t>TOP_Plusz-3</t>
  </si>
  <si>
    <t>TPO05</t>
  </si>
  <si>
    <t>Programban résztvevő munkanélküliek száma</t>
  </si>
  <si>
    <t>TPO06</t>
  </si>
  <si>
    <t>Programban résztvevő inaktív személyek száma</t>
  </si>
  <si>
    <t>TPO23</t>
  </si>
  <si>
    <t>Munkaerőpiaci alkalmazkodást segítő támogatásban részesülők száma</t>
  </si>
  <si>
    <t>TPO24</t>
  </si>
  <si>
    <t>Foglalkoztatást elősegítő szolgáltatásokban és tevékenységekben résztvevők száma</t>
  </si>
  <si>
    <t>TPR02</t>
  </si>
  <si>
    <t>Program elhagyásának időpontjában foglalkoztatásban – beleértve az önfoglalkoztatást – álló résztvevők száma</t>
  </si>
  <si>
    <t>nem releváns</t>
  </si>
  <si>
    <t>TPO13</t>
  </si>
  <si>
    <t>Hátrányos helyzetűeket célzó programok száma</t>
  </si>
  <si>
    <t>TPO25</t>
  </si>
  <si>
    <t>Fejlesztéssel érintett akcióterület száma</t>
  </si>
  <si>
    <t>TPR05</t>
  </si>
  <si>
    <t>A programokkal elért hátrányos helyzetű személyek száma</t>
  </si>
  <si>
    <t>TPR15</t>
  </si>
  <si>
    <t>Program eredményként integrált területre költözők száma</t>
  </si>
  <si>
    <t>TPO14</t>
  </si>
  <si>
    <t>Egyéb, nem közösségi célú programok száma</t>
  </si>
  <si>
    <t>TPR10</t>
  </si>
  <si>
    <t>Azon települések száma, ahol javult a foglalkoztatáshoz, oktatáshoz, egészségügyhöz, szociális és/vagy lakhatási szolgáltatásokhoz való hozzáférés</t>
  </si>
  <si>
    <t>TPO26</t>
  </si>
  <si>
    <t>Fejlesztett, 0-3 éves gyermekek elhelyezését biztosító férőhelyek száma</t>
  </si>
  <si>
    <t>TPO27</t>
  </si>
  <si>
    <t>Újonnan létrehozott, 0-3 éves gyermekek elhelyezését biztosító férőhelyek száma</t>
  </si>
  <si>
    <t>TPO28</t>
  </si>
  <si>
    <t>Fejlesztett, 3-6 éves gyermekek elhelyezését biztosító férőhelyek száma</t>
  </si>
  <si>
    <t>TPO29</t>
  </si>
  <si>
    <t>Újonnan létrehozott, 3-6 éves gyermekek elhelyezését biztosító férőhelyek száma</t>
  </si>
  <si>
    <t>RCR70</t>
  </si>
  <si>
    <t>Az új vagy korszerűsített gyermekgondozási létesítmények éves felhasználói</t>
  </si>
  <si>
    <t>TPR11</t>
  </si>
  <si>
    <t>Újonnan létrehozott bölcsődei ellátással rendelkező települések száma (ahol 2020.12.31-én nem működött bölcsődei szolgáltatás)</t>
  </si>
  <si>
    <t>TPR12</t>
  </si>
  <si>
    <t>Fejlesztett óvodai ellátással rendelkező települések száma</t>
  </si>
  <si>
    <t>TPO01</t>
  </si>
  <si>
    <t>Fejlesztéssel érintett egészségügyi alapellátást nyújtó szolgálatok (benne: háziorvos, házi gyermekorvos, fogorvosi, védőnői szolgálat és kapcsolódó ügyeleti ellátás, iskola-egészségügyi ellátás) száma</t>
  </si>
  <si>
    <t>RCR73</t>
  </si>
  <si>
    <t>Az új vagy korszerűsített egészségügyi ellátó létesítmények éves felhasználói</t>
  </si>
  <si>
    <t>TPO02</t>
  </si>
  <si>
    <t>A fejlesztés révén létrejövő, megújuló szociális alapszolgáltatások és gyermekjóléti alapellátások száma</t>
  </si>
  <si>
    <t>TPR13</t>
  </si>
  <si>
    <t>Fejlesztett egészségügyi szolgáltatásokkal rendelkező települések száma</t>
  </si>
  <si>
    <t>TPR14</t>
  </si>
  <si>
    <t>Újonnan létrehozott vagy férőhelybővítéssel érintett szociális alapszolgáltatásokkal és gyermekjóléti alapellátásokkal rendelkező települések száma</t>
  </si>
  <si>
    <t>RCO67</t>
  </si>
  <si>
    <t>Az új vagy korszerűsített oktatási létesítmények osztálytermi kapacitása</t>
  </si>
  <si>
    <t>TPO30</t>
  </si>
  <si>
    <t>Korszerűsített köznevelési intézmények száma</t>
  </si>
  <si>
    <t>TPO31</t>
  </si>
  <si>
    <t>Korszerűsített kollégiumok száma</t>
  </si>
  <si>
    <t>RCR71</t>
  </si>
  <si>
    <t>Az új vagy korszerűsített oktatási létesítmények éves felhasználói</t>
  </si>
  <si>
    <t>TOP_Plusz-6</t>
  </si>
  <si>
    <t>RCO04</t>
  </si>
  <si>
    <t>Nem pénzügyi támogatásban részesített vállalkozások</t>
  </si>
  <si>
    <t>TPO07</t>
  </si>
  <si>
    <t>Támogatásban részesülő önkormányzati tulajdonú vállalkozások száma</t>
  </si>
  <si>
    <t>TPO32</t>
  </si>
  <si>
    <t>Közétkeztetési fejlesztések száma</t>
  </si>
  <si>
    <t>Átépített vagy korszerűsített közutak hossza – nem TEN-T</t>
  </si>
  <si>
    <t>RCO77</t>
  </si>
  <si>
    <t>Támogatott kulturális és turisztikai helyszínek száma</t>
  </si>
  <si>
    <t>TPO34</t>
  </si>
  <si>
    <t>Turisztikai fejlesztéssel érintett nemzeti parkok, geoparkok, natúrparkok száma</t>
  </si>
  <si>
    <t>RCO74</t>
  </si>
  <si>
    <t>Az integrált területfejlesztési stratégiák keretébe tartozó projektek által érintett lakosság</t>
  </si>
  <si>
    <t>RCO75</t>
  </si>
  <si>
    <t>Támogatott integrált területfejlesztési stratégiák</t>
  </si>
  <si>
    <t>Vármegye forráskerete (forint) (B5=C33=AF33):</t>
  </si>
  <si>
    <t>Fejlesztési cél - Vármegye által kijelölt (nem FVS) városok fejlesztése forrásfelhasználási mód*</t>
  </si>
  <si>
    <t>*Kizárólag Csongrád-Csanád, Fejér, Pest és Tolna vármegye esetén szükséges kitölteni.</t>
  </si>
  <si>
    <t>Vármegyei keretösszeg összesen (1086/2022. (II. 23.) Korm. határozat alapján) (Ft) (B2=J6):</t>
  </si>
  <si>
    <t>Fejlesztési célterület
FT1 - Pannonhalma-Sokoró-Bakonyalja fejlesztési térség
(Ft)</t>
  </si>
  <si>
    <t>Fejlesztési célterület
FT2 - Alpokalja-Fertő táj fejlesztési térség 
(Ft)</t>
  </si>
  <si>
    <t>Fejlesztési célterület
FT3 - Szigetköz-Mosoni sík fejlesztési térség
(Ft)</t>
  </si>
  <si>
    <t>Fejlesztési célterület
FT4 - Kapuvár-Csorna-Tét fejlesztési térség
(Ft)</t>
  </si>
  <si>
    <t>Mosonmagyaróvár</t>
  </si>
  <si>
    <t>Győr</t>
  </si>
  <si>
    <t>Sopron</t>
  </si>
  <si>
    <t>Győr-Moson-Sopron</t>
  </si>
  <si>
    <t>A program a 36 komplex programmal fejlesztendő járás területén megvalósuló beruházások támogatására fordítja a helyi egészségügyi és szociális infrastruktúra fejlesztésére tervezett, TOP Plusz keretösszeg legalább 15%-át.</t>
  </si>
  <si>
    <t>A program a 36 komplex programmal fejlesztendő járás területén megvalósuló beruházások támogatására fordítja az alap- és középfokú köznevelési intézmények fejlesztésére tervezett, TOP Plusz keretösszeg legalább 15%-át.</t>
  </si>
  <si>
    <t>A vármegyékre jutó indikatív forráskeretének legalább 10%-át a komplex programmal fejlesztendő járásokra (36 LHH járás) szükséges irányítani.</t>
  </si>
  <si>
    <t>Vármegye által tervezett (%)</t>
  </si>
  <si>
    <t>Vármegye által tervezett (Ft)</t>
  </si>
  <si>
    <t>Vármegyétől javasolt OP alapján (Ft)</t>
  </si>
  <si>
    <t>Korlátozó feltétel OP alapján:</t>
  </si>
  <si>
    <t>LHH-ra tervezett  keretösszeg összesen (Ft)</t>
  </si>
  <si>
    <t>LHH-ra tervezett ESZA+ keretösszeg összesen (Ft)</t>
  </si>
  <si>
    <t>LHH-ra tervezett ERFA keretösszeg összesen (Ft)</t>
  </si>
  <si>
    <t>6.  prioritásra tervezett keretösszeg (Ft)</t>
  </si>
  <si>
    <t>3.  prioritásra tervezett keretösszeg (összesen) (Ft)</t>
  </si>
  <si>
    <t>3.  prioritásra tervezett keretösszeg (ERFA) (Ft)</t>
  </si>
  <si>
    <t>3.  prioritásra tervezett keretösszeg (ESZA+) (Ft)</t>
  </si>
  <si>
    <t>2.  prioritásra tervezett keretösszeg (Ft)</t>
  </si>
  <si>
    <t>1. prioritásra tervezett keretösszeg
(Ft)</t>
  </si>
  <si>
    <t>LHH térség megnevezése</t>
  </si>
  <si>
    <t>A cellákba (Ismérv) kizárólag azok az egyedi szempontok kerülhetnek, amelyeket a vármegy korábban már az ITP-ben rögzített.  Új településdiffrenciálási szempont meghatározására nincs lehetőség.</t>
  </si>
  <si>
    <t>stb.</t>
  </si>
  <si>
    <t>27.</t>
  </si>
  <si>
    <t>26.</t>
  </si>
  <si>
    <t>25.</t>
  </si>
  <si>
    <t>24.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</si>
  <si>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</si>
  <si>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</si>
  <si>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</si>
  <si>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</si>
  <si>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</si>
  <si>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</si>
  <si>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</si>
  <si>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</si>
  <si>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</si>
  <si>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</si>
  <si>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</si>
  <si>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</si>
  <si>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</si>
  <si>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</si>
  <si>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</si>
  <si>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</si>
  <si>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</si>
  <si>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</si>
  <si>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</si>
  <si>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</si>
  <si>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</si>
  <si>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</si>
  <si>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</si>
  <si>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Komplex programmal fejlesztendő járás (3),
Fejlesztendő járás (2),
Kedvezményezett járás (1),
Nem sorolt (0)</t>
  </si>
  <si>
    <t>…..</t>
  </si>
  <si>
    <t>Ismérv 3</t>
  </si>
  <si>
    <t>Ismérv 2</t>
  </si>
  <si>
    <t>Ismérv 1</t>
  </si>
  <si>
    <t>290/2014.(XI.26.) Korm.rendelet szerint</t>
  </si>
  <si>
    <t>Forrásfelhasználási mód kódszáma</t>
  </si>
  <si>
    <t>Forrásfelhasználási mód megnevezése</t>
  </si>
  <si>
    <t xml:space="preserve">Település mérete 5000 fő alatti (0), 5000 fő feletti (1) </t>
  </si>
  <si>
    <t>Járás megnevezése</t>
  </si>
  <si>
    <t>Település jogállása</t>
  </si>
  <si>
    <t>Település lakosságszáma (fő)</t>
  </si>
  <si>
    <t>Település megnevezése</t>
  </si>
  <si>
    <t>Ssz.</t>
  </si>
  <si>
    <t>Vármegye megnevezése</t>
  </si>
  <si>
    <t>Város által a TVP-ben vállalt célérték (2029)</t>
  </si>
  <si>
    <t>Becsült üvegházhatásúgáz-kibocsátás</t>
  </si>
  <si>
    <t>Győr Megyei Jogú Város Önkormányzata</t>
  </si>
  <si>
    <t>NR</t>
  </si>
  <si>
    <t>Sopron Megyei Jogú Város Önkormányzata</t>
  </si>
  <si>
    <t>Mosonmagyaróvár Város Önkormányzata</t>
  </si>
  <si>
    <t>* szükség szerint bővíthető az ffm-ek száma</t>
  </si>
  <si>
    <t>2.1.4 Önkormányzati épületek energetikai korszerűsítése (kombinált)</t>
  </si>
  <si>
    <t>Forrásfelhasználáis módok szerinti megbontás*</t>
  </si>
  <si>
    <t>Ebből: Fürdő/gyógyfürdő energetikai fejlesztésére tervezett forrás (Ft)</t>
  </si>
  <si>
    <t>Témerületre allokált forrás bemutatása:</t>
  </si>
  <si>
    <t>2.1.6 Fenntartható energiahatékonyság (kombinált)</t>
  </si>
  <si>
    <t>2.1.5 Fenntartható energiahatékonyság (kombinált- projektelőkészítés)</t>
  </si>
  <si>
    <t>2.1.3 Önkormányzati épületek energetikai korszerűsítése (kombinált- projektelőkészítés)</t>
  </si>
  <si>
    <t>Kiemelt kedvezményezett (Magyar Közút, Vármegyei Önkormányzat, Tankerületi Központok) forrásfelhasználási mód
keretösszege (Ft)</t>
  </si>
  <si>
    <t>Fejlesztési célterület FT1 - Alpokalja-Fertő táj fejlesztési térség</t>
  </si>
  <si>
    <t>Fejlesztési célterület FT4 - Kapuvár-Csorna-Tét fejlesztési térség</t>
  </si>
  <si>
    <t>* Bővíthető a táblázat, amennyiben további tématerületi allokáció rögzítésére van szükség.</t>
  </si>
  <si>
    <t>Ebből: 4-5 számjegyű utak fejlesztésére tervezett forrás (Ft)</t>
  </si>
  <si>
    <t>Ebből: Pedagógiai Szakszolgálat fejlesztésére tervezett forrás (Ft)</t>
  </si>
  <si>
    <t>Ebből: Állami alap- és középfokú köznevelési intézmények, illetve kollégiumok fejlesztésére tervezett forrás (Ft)</t>
  </si>
  <si>
    <t>2.1.6 Fenntartható energiahatékony-ság (kombinált)</t>
  </si>
  <si>
    <t>Témerületre allokált forrás bemutatása*:</t>
  </si>
  <si>
    <t>Győr-Moson-Sopron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</si>
</sst>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.000,,,"/>
    <numFmt numFmtId="166" formatCode="_-* #,##0\ _F_t_-;\-* #,##0\ _F_t_-;_-* &quot;-&quot;??\ _F_t_-;_-@_-"/>
    <numFmt numFmtId="167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darkUp">
        <bgColor auto="1"/>
      </patternFill>
    </fill>
    <fill>
      <patternFill patternType="darkUp"/>
    </fill>
    <fill>
      <patternFill patternType="darkUp"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22" fillId="24" borderId="0" applyNumberFormat="0" applyBorder="0" applyAlignment="0" applyProtection="0"/>
  </cellStyleXfs>
  <cellXfs count="231">
    <xf numFmtId="0" fontId="0" fillId="0" borderId="0" xfId="0"/>
    <xf numFmtId="0" fontId="2" fillId="2" borderId="8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5" fillId="0" borderId="0" xfId="0" applyFont="1"/>
    <xf numFmtId="165" fontId="2" fillId="2" borderId="0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2" fontId="3" fillId="2" borderId="0" xfId="0" applyNumberFormat="1" applyFont="1" applyFill="1" applyAlignment="1">
      <alignment horizontal="left" wrapText="1"/>
    </xf>
    <xf numFmtId="2" fontId="3" fillId="2" borderId="0" xfId="0" applyNumberFormat="1" applyFont="1" applyFill="1"/>
    <xf numFmtId="0" fontId="3" fillId="2" borderId="0" xfId="0" applyFont="1" applyFill="1"/>
    <xf numFmtId="0" fontId="2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horizontal="left" wrapText="1"/>
    </xf>
    <xf numFmtId="2" fontId="5" fillId="0" borderId="0" xfId="0" applyNumberFormat="1" applyFont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2" fontId="5" fillId="0" borderId="0" xfId="0" applyNumberFormat="1" applyFont="1" applyAlignment="1">
      <alignment horizontal="center" wrapText="1"/>
    </xf>
    <xf numFmtId="0" fontId="3" fillId="2" borderId="0" xfId="0" applyFont="1" applyFill="1" applyAlignment="1" applyProtection="1">
      <alignment horizontal="left" wrapText="1"/>
      <protection locked="0"/>
    </xf>
    <xf numFmtId="2" fontId="3" fillId="2" borderId="0" xfId="0" applyNumberFormat="1" applyFont="1" applyFill="1" applyAlignment="1" applyProtection="1">
      <alignment horizontal="left" wrapText="1"/>
      <protection locked="0"/>
    </xf>
    <xf numFmtId="2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2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2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166" fontId="2" fillId="2" borderId="20" xfId="1" applyNumberFormat="1" applyFont="1" applyFill="1" applyBorder="1" applyAlignment="1" applyProtection="1">
      <alignment horizontal="center"/>
      <protection locked="0"/>
    </xf>
    <xf numFmtId="166" fontId="3" fillId="9" borderId="7" xfId="1" applyNumberFormat="1" applyFont="1" applyFill="1" applyBorder="1" applyAlignment="1" applyProtection="1">
      <alignment horizontal="center" vertical="center" wrapText="1"/>
      <protection locked="0"/>
    </xf>
    <xf numFmtId="166" fontId="3" fillId="10" borderId="7" xfId="1" applyNumberFormat="1" applyFont="1" applyFill="1" applyBorder="1" applyAlignment="1" applyProtection="1">
      <alignment horizontal="center" vertical="center" wrapText="1"/>
      <protection locked="0"/>
    </xf>
    <xf numFmtId="2" fontId="7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8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166" fontId="2" fillId="2" borderId="24" xfId="1" applyNumberFormat="1" applyFont="1" applyFill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 vertical="center"/>
    </xf>
    <xf numFmtId="0" fontId="0" fillId="0" borderId="21" xfId="0" applyBorder="1"/>
    <xf numFmtId="0" fontId="0" fillId="0" borderId="23" xfId="0" applyBorder="1"/>
    <xf numFmtId="0" fontId="11" fillId="0" borderId="11" xfId="0" applyFont="1" applyBorder="1"/>
    <xf numFmtId="0" fontId="9" fillId="11" borderId="28" xfId="0" applyFont="1" applyFill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6" fontId="9" fillId="12" borderId="1" xfId="2" applyNumberFormat="1" applyFont="1" applyFill="1" applyBorder="1" applyAlignment="1">
      <alignment horizontal="center" vertical="center" wrapText="1"/>
    </xf>
    <xf numFmtId="166" fontId="9" fillId="4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66" fontId="0" fillId="0" borderId="1" xfId="2" applyNumberFormat="1" applyFont="1" applyBorder="1"/>
    <xf numFmtId="166" fontId="9" fillId="0" borderId="1" xfId="2" applyNumberFormat="1" applyFont="1" applyBorder="1"/>
    <xf numFmtId="0" fontId="0" fillId="13" borderId="0" xfId="0" applyFill="1"/>
    <xf numFmtId="0" fontId="0" fillId="0" borderId="1" xfId="0" applyBorder="1" applyAlignment="1">
      <alignment horizontal="center" vertical="center"/>
    </xf>
    <xf numFmtId="0" fontId="0" fillId="0" borderId="0" xfId="0" applyProtection="1">
      <protection locked="0"/>
    </xf>
    <xf numFmtId="0" fontId="12" fillId="14" borderId="18" xfId="0" applyFont="1" applyFill="1" applyBorder="1" applyAlignment="1">
      <alignment horizontal="center" vertical="center"/>
    </xf>
    <xf numFmtId="0" fontId="12" fillId="14" borderId="30" xfId="0" applyFont="1" applyFill="1" applyBorder="1" applyAlignment="1">
      <alignment horizontal="center" vertical="center"/>
    </xf>
    <xf numFmtId="0" fontId="0" fillId="2" borderId="0" xfId="0" applyFill="1"/>
    <xf numFmtId="0" fontId="13" fillId="14" borderId="1" xfId="0" applyFont="1" applyFill="1" applyBorder="1" applyAlignment="1">
      <alignment vertical="center" wrapText="1"/>
    </xf>
    <xf numFmtId="0" fontId="0" fillId="14" borderId="6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2" fontId="0" fillId="14" borderId="5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15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1" fillId="16" borderId="1" xfId="0" applyNumberFormat="1" applyFont="1" applyFill="1" applyBorder="1" applyAlignment="1" applyProtection="1">
      <alignment horizontal="center" vertical="center"/>
      <protection locked="0"/>
    </xf>
    <xf numFmtId="165" fontId="11" fillId="15" borderId="1" xfId="0" applyNumberFormat="1" applyFont="1" applyFill="1" applyBorder="1" applyAlignment="1">
      <alignment horizontal="center" vertical="center"/>
    </xf>
    <xf numFmtId="165" fontId="11" fillId="14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center" wrapText="1"/>
    </xf>
    <xf numFmtId="165" fontId="15" fillId="16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4" fontId="14" fillId="0" borderId="7" xfId="0" applyNumberFormat="1" applyFont="1" applyBorder="1" applyAlignment="1">
      <alignment horizontal="left" vertical="center" wrapText="1"/>
    </xf>
    <xf numFmtId="165" fontId="10" fillId="14" borderId="1" xfId="0" applyNumberFormat="1" applyFont="1" applyFill="1" applyBorder="1"/>
    <xf numFmtId="0" fontId="9" fillId="1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11" borderId="1" xfId="0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18" fillId="11" borderId="1" xfId="0" applyFont="1" applyFill="1" applyBorder="1" applyAlignment="1">
      <alignment horizontal="left" vertical="center" wrapText="1"/>
    </xf>
    <xf numFmtId="3" fontId="18" fillId="0" borderId="1" xfId="0" applyNumberFormat="1" applyFont="1" applyBorder="1" applyAlignment="1">
      <alignment horizontal="center" vertical="center"/>
    </xf>
    <xf numFmtId="0" fontId="11" fillId="11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0" fillId="19" borderId="1" xfId="0" applyFill="1" applyBorder="1"/>
    <xf numFmtId="0" fontId="20" fillId="5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166" fontId="2" fillId="8" borderId="23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1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6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21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10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10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8" borderId="21" xfId="1" applyNumberFormat="1" applyFont="1" applyFill="1" applyBorder="1" applyAlignment="1" applyProtection="1">
      <alignment horizontal="left" vertical="center" wrapText="1"/>
      <protection locked="0"/>
    </xf>
    <xf numFmtId="166" fontId="3" fillId="8" borderId="1" xfId="1" applyNumberFormat="1" applyFont="1" applyFill="1" applyBorder="1" applyAlignment="1" applyProtection="1">
      <alignment horizontal="left" vertical="center" wrapText="1"/>
      <protection locked="0"/>
    </xf>
    <xf numFmtId="166" fontId="3" fillId="8" borderId="1" xfId="1" applyNumberFormat="1" applyFont="1" applyFill="1" applyBorder="1" applyAlignment="1" applyProtection="1">
      <alignment vertical="center" wrapText="1"/>
      <protection locked="0"/>
    </xf>
    <xf numFmtId="166" fontId="3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9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9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8" borderId="16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14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6" fontId="3" fillId="8" borderId="15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1" applyNumberFormat="1" applyFont="1" applyFill="1" applyBorder="1" applyAlignment="1" applyProtection="1">
      <alignment horizontal="center" vertical="center" wrapText="1"/>
    </xf>
    <xf numFmtId="166" fontId="2" fillId="5" borderId="1" xfId="1" applyNumberFormat="1" applyFont="1" applyFill="1" applyBorder="1" applyAlignment="1" applyProtection="1">
      <alignment horizontal="center" vertical="center"/>
    </xf>
    <xf numFmtId="166" fontId="2" fillId="4" borderId="1" xfId="1" applyNumberFormat="1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>
      <alignment vertical="center" wrapText="1"/>
    </xf>
    <xf numFmtId="166" fontId="0" fillId="0" borderId="6" xfId="1" applyNumberFormat="1" applyFont="1" applyBorder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 wrapText="1"/>
    </xf>
    <xf numFmtId="0" fontId="0" fillId="2" borderId="0" xfId="4" applyFont="1" applyFill="1" applyBorder="1" applyAlignment="1">
      <alignment horizontal="center" vertical="center" wrapText="1"/>
    </xf>
    <xf numFmtId="0" fontId="0" fillId="24" borderId="1" xfId="4" applyFont="1" applyBorder="1" applyAlignment="1">
      <alignment horizontal="center" vertical="center" wrapText="1"/>
    </xf>
    <xf numFmtId="166" fontId="9" fillId="2" borderId="0" xfId="2" applyNumberFormat="1" applyFont="1" applyFill="1" applyBorder="1" applyAlignment="1">
      <alignment vertical="center" wrapText="1"/>
    </xf>
    <xf numFmtId="166" fontId="0" fillId="0" borderId="1" xfId="1" applyNumberFormat="1" applyFont="1" applyBorder="1" applyAlignment="1">
      <alignment horizontal="center" vertical="center"/>
    </xf>
    <xf numFmtId="166" fontId="5" fillId="0" borderId="0" xfId="1" applyNumberFormat="1" applyFont="1"/>
    <xf numFmtId="166" fontId="10" fillId="0" borderId="27" xfId="1" applyNumberFormat="1" applyFont="1" applyBorder="1" applyAlignment="1">
      <alignment horizontal="left" wrapText="1"/>
    </xf>
    <xf numFmtId="166" fontId="10" fillId="0" borderId="10" xfId="1" applyNumberFormat="1" applyFont="1" applyBorder="1" applyAlignment="1">
      <alignment horizontal="left" wrapText="1"/>
    </xf>
    <xf numFmtId="166" fontId="10" fillId="0" borderId="10" xfId="1" applyNumberFormat="1" applyFont="1" applyBorder="1"/>
    <xf numFmtId="166" fontId="10" fillId="0" borderId="11" xfId="1" applyNumberFormat="1" applyFont="1" applyBorder="1"/>
    <xf numFmtId="167" fontId="0" fillId="6" borderId="1" xfId="0" applyNumberFormat="1" applyFill="1" applyBorder="1" applyAlignment="1">
      <alignment horizontal="center" vertical="center"/>
    </xf>
    <xf numFmtId="166" fontId="18" fillId="0" borderId="1" xfId="2" applyNumberFormat="1" applyFont="1" applyBorder="1"/>
    <xf numFmtId="166" fontId="7" fillId="0" borderId="1" xfId="2" applyNumberFormat="1" applyFont="1" applyBorder="1"/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5" xfId="0" applyFont="1" applyFill="1" applyBorder="1" applyAlignment="1" applyProtection="1">
      <alignment horizontal="center" vertical="center" wrapText="1"/>
      <protection locked="0"/>
    </xf>
    <xf numFmtId="166" fontId="2" fillId="6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6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>
      <alignment horizontal="left" vertical="center"/>
    </xf>
    <xf numFmtId="0" fontId="0" fillId="13" borderId="0" xfId="0" applyFill="1" applyAlignment="1">
      <alignment horizontal="left"/>
    </xf>
    <xf numFmtId="166" fontId="9" fillId="25" borderId="1" xfId="2" applyNumberFormat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9" fillId="4" borderId="7" xfId="4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7" borderId="17" xfId="0" applyFont="1" applyFill="1" applyBorder="1" applyAlignment="1" applyProtection="1">
      <alignment horizontal="center" vertical="center" wrapText="1"/>
      <protection locked="0"/>
    </xf>
    <xf numFmtId="0" fontId="2" fillId="7" borderId="13" xfId="0" applyFont="1" applyFill="1" applyBorder="1" applyAlignment="1" applyProtection="1">
      <alignment horizontal="center" vertical="center" wrapText="1"/>
      <protection locked="0"/>
    </xf>
    <xf numFmtId="166" fontId="2" fillId="7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7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166" fontId="2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166" fontId="2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15" xfId="0" applyFont="1" applyFill="1" applyBorder="1" applyAlignment="1" applyProtection="1">
      <alignment horizontal="center" vertical="center" wrapText="1"/>
      <protection locked="0"/>
    </xf>
    <xf numFmtId="166" fontId="2" fillId="7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13" borderId="0" xfId="0" applyFill="1" applyAlignment="1">
      <alignment horizontal="center"/>
    </xf>
    <xf numFmtId="166" fontId="9" fillId="12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23" borderId="6" xfId="0" applyFont="1" applyFill="1" applyBorder="1" applyAlignment="1">
      <alignment horizontal="center" vertical="center" wrapText="1"/>
    </xf>
    <xf numFmtId="0" fontId="13" fillId="23" borderId="31" xfId="0" applyFont="1" applyFill="1" applyBorder="1" applyAlignment="1">
      <alignment horizontal="center" vertical="center" wrapText="1"/>
    </xf>
    <xf numFmtId="0" fontId="21" fillId="21" borderId="2" xfId="0" applyFont="1" applyFill="1" applyBorder="1" applyAlignment="1">
      <alignment horizontal="center" vertical="center"/>
    </xf>
    <xf numFmtId="0" fontId="21" fillId="21" borderId="5" xfId="0" applyFont="1" applyFill="1" applyBorder="1" applyAlignment="1">
      <alignment horizontal="center" vertical="center"/>
    </xf>
    <xf numFmtId="0" fontId="21" fillId="21" borderId="2" xfId="0" applyFont="1" applyFill="1" applyBorder="1" applyAlignment="1">
      <alignment horizontal="center" vertical="center" wrapText="1"/>
    </xf>
    <xf numFmtId="0" fontId="21" fillId="21" borderId="5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 wrapText="1"/>
    </xf>
    <xf numFmtId="0" fontId="9" fillId="17" borderId="5" xfId="0" applyFont="1" applyFill="1" applyBorder="1" applyAlignment="1">
      <alignment horizontal="center" vertical="center" wrapText="1"/>
    </xf>
    <xf numFmtId="0" fontId="9" fillId="17" borderId="8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8" fillId="13" borderId="34" xfId="0" applyFont="1" applyFill="1" applyBorder="1" applyAlignment="1">
      <alignment horizontal="left"/>
    </xf>
    <xf numFmtId="0" fontId="14" fillId="15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/>
    </xf>
    <xf numFmtId="0" fontId="10" fillId="15" borderId="5" xfId="0" applyFont="1" applyFill="1" applyBorder="1" applyAlignment="1">
      <alignment horizontal="center" vertical="center"/>
    </xf>
    <xf numFmtId="0" fontId="14" fillId="15" borderId="6" xfId="0" applyFont="1" applyFill="1" applyBorder="1" applyAlignment="1">
      <alignment horizontal="center" vertical="center" wrapText="1"/>
    </xf>
    <xf numFmtId="0" fontId="14" fillId="15" borderId="31" xfId="0" applyFont="1" applyFill="1" applyBorder="1" applyAlignment="1">
      <alignment horizontal="center" vertical="center" wrapText="1"/>
    </xf>
    <xf numFmtId="0" fontId="14" fillId="15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5">
    <cellStyle name="Ezres" xfId="1" builtinId="3"/>
    <cellStyle name="Ezres 2" xfId="2" xr:uid="{00000000-0005-0000-0000-000001000000}"/>
    <cellStyle name="Jó" xfId="4" builtinId="26"/>
    <cellStyle name="Normál" xfId="0" builtinId="0"/>
    <cellStyle name="Normál 4" xfId="3" xr:uid="{00000000-0005-0000-0000-000004000000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ejloszt/Megosztott%20dokumentumok/2021-2027/Strategiai_dokumentumok/ITP/ITP_230217/ITPmell&#233;klet_2301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forrasösszesítő"/>
      <sheetName val="2. forrásösszesítő-FVS"/>
      <sheetName val="4. intézkedések"/>
      <sheetName val="6. Indikátor - vármegye"/>
      <sheetName val="7. Indikátor - FVS"/>
      <sheetName val=" 8. ütemezés"/>
    </sheetNames>
    <sheetDataSet>
      <sheetData sheetId="0">
        <row r="2">
          <cell r="B2"/>
        </row>
        <row r="37">
          <cell r="F37">
            <v>0</v>
          </cell>
        </row>
        <row r="40">
          <cell r="F40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2"/>
  <sheetViews>
    <sheetView tabSelected="1" view="pageBreakPreview" zoomScale="60" zoomScaleNormal="100" workbookViewId="0">
      <selection activeCell="F9" sqref="F9"/>
    </sheetView>
  </sheetViews>
  <sheetFormatPr defaultColWidth="0" defaultRowHeight="18.75" customHeight="1" x14ac:dyDescent="0.2"/>
  <cols>
    <col min="1" max="1" width="16.7109375" style="19" customWidth="1"/>
    <col min="2" max="2" width="19.42578125" style="20" customWidth="1"/>
    <col min="3" max="3" width="28.42578125" style="21" customWidth="1"/>
    <col min="4" max="4" width="19.42578125" style="22" customWidth="1"/>
    <col min="5" max="5" width="46.7109375" style="21" customWidth="1"/>
    <col min="6" max="6" width="31.28515625" style="17" customWidth="1"/>
    <col min="7" max="7" width="24.42578125" style="17" hidden="1" customWidth="1"/>
    <col min="8" max="8" width="26.85546875" style="18" customWidth="1"/>
    <col min="9" max="14" width="27" style="18" customWidth="1"/>
    <col min="15" max="15" width="28.140625" style="5" customWidth="1"/>
    <col min="16" max="16" width="9.140625" style="4" customWidth="1"/>
    <col min="17" max="17" width="0" style="5" hidden="1" customWidth="1"/>
    <col min="18" max="16384" width="9.140625" style="5" hidden="1"/>
  </cols>
  <sheetData>
    <row r="1" spans="1:16" ht="18.75" customHeight="1" x14ac:dyDescent="0.2">
      <c r="A1" s="34" t="s">
        <v>81</v>
      </c>
      <c r="B1" s="155" t="s">
        <v>248</v>
      </c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6" ht="60" x14ac:dyDescent="0.2">
      <c r="A2" s="35" t="s">
        <v>240</v>
      </c>
      <c r="B2" s="154">
        <v>70271000000</v>
      </c>
      <c r="C2" s="6"/>
      <c r="D2" s="7"/>
      <c r="E2" s="8"/>
      <c r="F2" s="9"/>
      <c r="G2" s="9"/>
      <c r="H2" s="10"/>
      <c r="I2" s="10"/>
      <c r="J2" s="10"/>
      <c r="K2" s="10"/>
      <c r="L2" s="10"/>
      <c r="M2" s="10"/>
      <c r="N2" s="10"/>
      <c r="O2" s="11"/>
    </row>
    <row r="3" spans="1:16" ht="18.75" customHeight="1" x14ac:dyDescent="0.2">
      <c r="A3" s="12"/>
      <c r="B3" s="3"/>
      <c r="C3" s="6"/>
      <c r="D3" s="7"/>
      <c r="E3" s="8"/>
      <c r="F3" s="9"/>
      <c r="G3" s="9"/>
      <c r="H3" s="10"/>
      <c r="I3" s="10"/>
      <c r="J3" s="10"/>
      <c r="K3" s="10"/>
      <c r="L3" s="10"/>
      <c r="M3" s="10"/>
      <c r="N3" s="10"/>
      <c r="O3" s="11"/>
    </row>
    <row r="4" spans="1:16" ht="18.75" customHeight="1" x14ac:dyDescent="0.2">
      <c r="A4" s="192" t="s">
        <v>32</v>
      </c>
      <c r="B4" s="192"/>
      <c r="C4" s="6"/>
      <c r="D4" s="7"/>
      <c r="E4" s="8"/>
      <c r="F4" s="9"/>
      <c r="G4" s="9"/>
      <c r="H4" s="10"/>
      <c r="I4" s="10"/>
      <c r="J4" s="10"/>
      <c r="K4" s="10"/>
      <c r="L4" s="10"/>
      <c r="M4" s="10"/>
      <c r="N4" s="10"/>
      <c r="O4" s="11"/>
    </row>
    <row r="5" spans="1:16" ht="24" x14ac:dyDescent="0.2">
      <c r="A5" s="36"/>
      <c r="B5" s="36" t="s">
        <v>33</v>
      </c>
      <c r="C5" s="36" t="s">
        <v>34</v>
      </c>
      <c r="D5" s="36" t="s">
        <v>77</v>
      </c>
      <c r="E5" s="36" t="s">
        <v>78</v>
      </c>
      <c r="F5" s="36" t="s">
        <v>79</v>
      </c>
      <c r="G5" s="36" t="s">
        <v>80</v>
      </c>
      <c r="H5" s="36" t="s">
        <v>89</v>
      </c>
      <c r="I5" s="36" t="s">
        <v>90</v>
      </c>
      <c r="J5" s="37" t="s">
        <v>91</v>
      </c>
      <c r="K5" s="10"/>
      <c r="L5" s="10"/>
      <c r="M5" s="10"/>
      <c r="N5" s="10"/>
      <c r="O5" s="11"/>
    </row>
    <row r="6" spans="1:16" ht="18.75" customHeight="1" x14ac:dyDescent="0.2">
      <c r="A6" s="36" t="s">
        <v>82</v>
      </c>
      <c r="B6" s="152">
        <f>+B10</f>
        <v>29291569604</v>
      </c>
      <c r="C6" s="153">
        <f>+B23</f>
        <v>7533926380</v>
      </c>
      <c r="D6" s="153">
        <f>+D30+D34</f>
        <v>8499000000</v>
      </c>
      <c r="E6" s="153">
        <f>+D36+D44</f>
        <v>15983892396</v>
      </c>
      <c r="F6" s="153">
        <f>+D6+E6</f>
        <v>24482892396</v>
      </c>
      <c r="G6" s="153">
        <f>+B46</f>
        <v>8962611620</v>
      </c>
      <c r="H6" s="152">
        <f>+B6+C6+E6+G6</f>
        <v>61772000000</v>
      </c>
      <c r="I6" s="152">
        <f>+D6</f>
        <v>8499000000</v>
      </c>
      <c r="J6" s="152">
        <f>+H6+I6</f>
        <v>70271000000</v>
      </c>
      <c r="K6" s="10"/>
      <c r="L6" s="10"/>
      <c r="M6" s="10"/>
      <c r="N6" s="10"/>
      <c r="O6" s="11"/>
    </row>
    <row r="7" spans="1:16" ht="18.75" customHeight="1" x14ac:dyDescent="0.2">
      <c r="A7" s="8"/>
      <c r="B7" s="8"/>
      <c r="C7" s="8"/>
      <c r="D7" s="8"/>
      <c r="E7" s="8"/>
      <c r="F7" s="9"/>
      <c r="G7" s="9"/>
      <c r="H7" s="10"/>
      <c r="I7" s="10"/>
      <c r="J7" s="10"/>
      <c r="K7" s="10"/>
      <c r="L7" s="10"/>
      <c r="M7" s="10"/>
      <c r="N7" s="10"/>
      <c r="O7" s="11"/>
    </row>
    <row r="8" spans="1:16" ht="18.75" customHeight="1" thickBot="1" x14ac:dyDescent="0.25">
      <c r="A8" s="193" t="s">
        <v>11</v>
      </c>
      <c r="B8" s="193"/>
      <c r="C8" s="38"/>
      <c r="D8" s="39"/>
      <c r="E8" s="23"/>
      <c r="F8" s="24"/>
      <c r="G8" s="24"/>
      <c r="H8" s="25"/>
      <c r="I8" s="25"/>
      <c r="J8" s="25"/>
      <c r="K8" s="25"/>
      <c r="L8" s="25"/>
      <c r="M8" s="25"/>
      <c r="N8" s="25"/>
      <c r="O8" s="26"/>
    </row>
    <row r="9" spans="1:16" s="14" customFormat="1" ht="90.75" thickBot="1" x14ac:dyDescent="0.3">
      <c r="A9" s="41" t="s">
        <v>0</v>
      </c>
      <c r="B9" s="42" t="s">
        <v>48</v>
      </c>
      <c r="C9" s="43" t="s">
        <v>24</v>
      </c>
      <c r="D9" s="42" t="s">
        <v>35</v>
      </c>
      <c r="E9" s="43" t="s">
        <v>10</v>
      </c>
      <c r="F9" s="44" t="s">
        <v>36</v>
      </c>
      <c r="G9" s="50" t="s">
        <v>37</v>
      </c>
      <c r="H9" s="42" t="s">
        <v>241</v>
      </c>
      <c r="I9" s="42" t="s">
        <v>242</v>
      </c>
      <c r="J9" s="42" t="s">
        <v>243</v>
      </c>
      <c r="K9" s="42" t="s">
        <v>244</v>
      </c>
      <c r="L9" s="42" t="s">
        <v>324</v>
      </c>
      <c r="M9" s="42" t="s">
        <v>62</v>
      </c>
      <c r="N9" s="51" t="s">
        <v>238</v>
      </c>
      <c r="O9" s="46" t="s">
        <v>38</v>
      </c>
      <c r="P9" s="13"/>
    </row>
    <row r="10" spans="1:16" ht="32.450000000000003" customHeight="1" x14ac:dyDescent="0.2">
      <c r="A10" s="185" t="s">
        <v>83</v>
      </c>
      <c r="B10" s="187">
        <f>+D10+D12+D20</f>
        <v>29291569604</v>
      </c>
      <c r="C10" s="194" t="s">
        <v>40</v>
      </c>
      <c r="D10" s="190">
        <f>+F11</f>
        <v>0</v>
      </c>
      <c r="E10" s="40" t="s">
        <v>41</v>
      </c>
      <c r="F10" s="151"/>
      <c r="G10" s="150"/>
      <c r="H10" s="149"/>
      <c r="I10" s="149"/>
      <c r="J10" s="149"/>
      <c r="K10" s="149"/>
      <c r="L10" s="149"/>
      <c r="M10" s="149"/>
      <c r="N10" s="148"/>
      <c r="O10" s="47">
        <f>SUM(G10:N10)</f>
        <v>0</v>
      </c>
    </row>
    <row r="11" spans="1:16" ht="26.25" customHeight="1" x14ac:dyDescent="0.2">
      <c r="A11" s="185"/>
      <c r="B11" s="187"/>
      <c r="C11" s="189"/>
      <c r="D11" s="195"/>
      <c r="E11" s="28" t="s">
        <v>25</v>
      </c>
      <c r="F11" s="127">
        <f>SUM(F10:F10)</f>
        <v>0</v>
      </c>
      <c r="G11" s="126"/>
      <c r="H11" s="125">
        <f t="shared" ref="H11:N11" si="0">SUM(H10:H10)</f>
        <v>0</v>
      </c>
      <c r="I11" s="125">
        <f t="shared" si="0"/>
        <v>0</v>
      </c>
      <c r="J11" s="125">
        <f t="shared" si="0"/>
        <v>0</v>
      </c>
      <c r="K11" s="125">
        <f t="shared" si="0"/>
        <v>0</v>
      </c>
      <c r="L11" s="125">
        <f t="shared" si="0"/>
        <v>0</v>
      </c>
      <c r="M11" s="125">
        <f t="shared" si="0"/>
        <v>0</v>
      </c>
      <c r="N11" s="136">
        <f t="shared" si="0"/>
        <v>0</v>
      </c>
      <c r="O11" s="47">
        <f>SUM(G11:N11)</f>
        <v>0</v>
      </c>
    </row>
    <row r="12" spans="1:16" ht="18.75" customHeight="1" x14ac:dyDescent="0.2">
      <c r="A12" s="185"/>
      <c r="B12" s="187"/>
      <c r="C12" s="171" t="s">
        <v>1</v>
      </c>
      <c r="D12" s="195">
        <f>+F19</f>
        <v>14844462000</v>
      </c>
      <c r="E12" s="29" t="s">
        <v>2</v>
      </c>
      <c r="F12" s="135">
        <f>SUM(H12:K12)</f>
        <v>10929000000</v>
      </c>
      <c r="G12" s="126"/>
      <c r="H12" s="144">
        <v>2011973870</v>
      </c>
      <c r="I12" s="144">
        <v>2449530540</v>
      </c>
      <c r="J12" s="144">
        <v>3258578888</v>
      </c>
      <c r="K12" s="144">
        <v>3208916702</v>
      </c>
      <c r="L12" s="144"/>
      <c r="M12" s="144"/>
      <c r="N12" s="143"/>
      <c r="O12" s="47">
        <f>SUM(G12:N12)</f>
        <v>10929000000</v>
      </c>
    </row>
    <row r="13" spans="1:16" ht="18.75" customHeight="1" x14ac:dyDescent="0.2">
      <c r="A13" s="185"/>
      <c r="B13" s="187"/>
      <c r="C13" s="188"/>
      <c r="D13" s="195"/>
      <c r="E13" s="30" t="s">
        <v>12</v>
      </c>
      <c r="F13" s="130"/>
      <c r="G13" s="147"/>
      <c r="H13" s="146"/>
      <c r="I13" s="146"/>
      <c r="J13" s="146"/>
      <c r="K13" s="146"/>
      <c r="L13" s="146"/>
      <c r="M13" s="146"/>
      <c r="N13" s="145"/>
      <c r="O13" s="48"/>
    </row>
    <row r="14" spans="1:16" ht="18.75" customHeight="1" x14ac:dyDescent="0.2">
      <c r="A14" s="185"/>
      <c r="B14" s="187"/>
      <c r="C14" s="188"/>
      <c r="D14" s="195"/>
      <c r="E14" s="30" t="s">
        <v>5</v>
      </c>
      <c r="F14" s="130">
        <v>4000000000</v>
      </c>
      <c r="G14" s="147"/>
      <c r="H14" s="146"/>
      <c r="I14" s="146"/>
      <c r="J14" s="146"/>
      <c r="K14" s="146"/>
      <c r="L14" s="146"/>
      <c r="M14" s="146"/>
      <c r="N14" s="145"/>
      <c r="O14" s="48"/>
    </row>
    <row r="15" spans="1:16" ht="18.75" customHeight="1" x14ac:dyDescent="0.2">
      <c r="A15" s="185"/>
      <c r="B15" s="187"/>
      <c r="C15" s="188"/>
      <c r="D15" s="195"/>
      <c r="E15" s="30" t="s">
        <v>6</v>
      </c>
      <c r="F15" s="130">
        <v>3000000000</v>
      </c>
      <c r="G15" s="147"/>
      <c r="H15" s="146"/>
      <c r="I15" s="146"/>
      <c r="J15" s="146"/>
      <c r="K15" s="146"/>
      <c r="L15" s="146"/>
      <c r="M15" s="146"/>
      <c r="N15" s="145"/>
      <c r="O15" s="48"/>
    </row>
    <row r="16" spans="1:16" ht="18.75" customHeight="1" x14ac:dyDescent="0.2">
      <c r="A16" s="185"/>
      <c r="B16" s="187"/>
      <c r="C16" s="188"/>
      <c r="D16" s="195"/>
      <c r="E16" s="27" t="s">
        <v>42</v>
      </c>
      <c r="F16" s="135"/>
      <c r="G16" s="126"/>
      <c r="H16" s="144"/>
      <c r="I16" s="144"/>
      <c r="J16" s="144"/>
      <c r="K16" s="144"/>
      <c r="L16" s="144"/>
      <c r="M16" s="144"/>
      <c r="N16" s="143"/>
      <c r="O16" s="47">
        <f>SUM(G16:N16)</f>
        <v>0</v>
      </c>
    </row>
    <row r="17" spans="1:15" ht="18.75" customHeight="1" x14ac:dyDescent="0.2">
      <c r="A17" s="185"/>
      <c r="B17" s="187"/>
      <c r="C17" s="188"/>
      <c r="D17" s="195"/>
      <c r="E17" s="31" t="s">
        <v>13</v>
      </c>
      <c r="F17" s="135">
        <f>SUM(H17:K17)</f>
        <v>3915462000</v>
      </c>
      <c r="G17" s="126"/>
      <c r="H17" s="144">
        <v>568654950</v>
      </c>
      <c r="I17" s="144">
        <v>763919845</v>
      </c>
      <c r="J17" s="144">
        <v>1577893163</v>
      </c>
      <c r="K17" s="144">
        <v>1004994042</v>
      </c>
      <c r="L17" s="144"/>
      <c r="M17" s="144"/>
      <c r="N17" s="143"/>
      <c r="O17" s="47">
        <f>SUM(G17:N17)</f>
        <v>3915462000</v>
      </c>
    </row>
    <row r="18" spans="1:15" ht="24" x14ac:dyDescent="0.2">
      <c r="A18" s="185"/>
      <c r="B18" s="187"/>
      <c r="C18" s="188"/>
      <c r="D18" s="195"/>
      <c r="E18" s="31" t="s">
        <v>61</v>
      </c>
      <c r="F18" s="135"/>
      <c r="G18" s="126"/>
      <c r="H18" s="144"/>
      <c r="I18" s="144"/>
      <c r="J18" s="144"/>
      <c r="K18" s="144"/>
      <c r="L18" s="144"/>
      <c r="M18" s="144"/>
      <c r="N18" s="143"/>
      <c r="O18" s="47">
        <f>SUM(H18:N18)</f>
        <v>0</v>
      </c>
    </row>
    <row r="19" spans="1:15" ht="18.75" customHeight="1" x14ac:dyDescent="0.2">
      <c r="A19" s="185"/>
      <c r="B19" s="187"/>
      <c r="C19" s="189"/>
      <c r="D19" s="195"/>
      <c r="E19" s="28" t="s">
        <v>26</v>
      </c>
      <c r="F19" s="127">
        <f>+F12+F16+F17+F18</f>
        <v>14844462000</v>
      </c>
      <c r="G19" s="126"/>
      <c r="H19" s="125">
        <f>+H16+H12+H17+H18</f>
        <v>2580628820</v>
      </c>
      <c r="I19" s="125">
        <f t="shared" ref="I19:N19" si="1">+I16+I12+I17+I18</f>
        <v>3213450385</v>
      </c>
      <c r="J19" s="125">
        <f t="shared" si="1"/>
        <v>4836472051</v>
      </c>
      <c r="K19" s="125">
        <f t="shared" si="1"/>
        <v>4213910744</v>
      </c>
      <c r="L19" s="125">
        <f t="shared" si="1"/>
        <v>0</v>
      </c>
      <c r="M19" s="125">
        <f t="shared" si="1"/>
        <v>0</v>
      </c>
      <c r="N19" s="136">
        <f t="shared" si="1"/>
        <v>0</v>
      </c>
      <c r="O19" s="47">
        <f t="shared" ref="O19:O36" si="2">SUM(G19:N19)</f>
        <v>14844462000</v>
      </c>
    </row>
    <row r="20" spans="1:15" ht="18.75" customHeight="1" x14ac:dyDescent="0.2">
      <c r="A20" s="185"/>
      <c r="B20" s="187"/>
      <c r="C20" s="171" t="s">
        <v>17</v>
      </c>
      <c r="D20" s="173">
        <f>+F22</f>
        <v>14447107604</v>
      </c>
      <c r="E20" s="29" t="s">
        <v>18</v>
      </c>
      <c r="F20" s="130">
        <f>'2. forrásösszesítő-FVS'!B7</f>
        <v>227852793</v>
      </c>
      <c r="G20" s="124">
        <f>+F20</f>
        <v>227852793</v>
      </c>
      <c r="H20" s="142"/>
      <c r="I20" s="141"/>
      <c r="J20" s="141"/>
      <c r="K20" s="141"/>
      <c r="L20" s="141"/>
      <c r="M20" s="141"/>
      <c r="N20" s="140"/>
      <c r="O20" s="47">
        <f t="shared" si="2"/>
        <v>227852793</v>
      </c>
    </row>
    <row r="21" spans="1:15" ht="18.75" customHeight="1" x14ac:dyDescent="0.2">
      <c r="A21" s="185"/>
      <c r="B21" s="187"/>
      <c r="C21" s="188"/>
      <c r="D21" s="174"/>
      <c r="E21" s="29" t="s">
        <v>43</v>
      </c>
      <c r="F21" s="130">
        <f>'2. forrásösszesítő-FVS'!C7</f>
        <v>14219254811</v>
      </c>
      <c r="G21" s="124">
        <f>+F21</f>
        <v>14219254811</v>
      </c>
      <c r="H21" s="142"/>
      <c r="I21" s="141"/>
      <c r="J21" s="141"/>
      <c r="K21" s="141"/>
      <c r="L21" s="141"/>
      <c r="M21" s="141"/>
      <c r="N21" s="140"/>
      <c r="O21" s="47">
        <f t="shared" si="2"/>
        <v>14219254811</v>
      </c>
    </row>
    <row r="22" spans="1:15" ht="18.75" customHeight="1" x14ac:dyDescent="0.2">
      <c r="A22" s="196"/>
      <c r="B22" s="197"/>
      <c r="C22" s="189"/>
      <c r="D22" s="190"/>
      <c r="E22" s="28" t="s">
        <v>27</v>
      </c>
      <c r="F22" s="127">
        <f>SUM(F20:F21)</f>
        <v>14447107604</v>
      </c>
      <c r="G22" s="133">
        <f>SUM(G20:G21)</f>
        <v>14447107604</v>
      </c>
      <c r="H22" s="142"/>
      <c r="I22" s="141"/>
      <c r="J22" s="141"/>
      <c r="K22" s="141"/>
      <c r="L22" s="141"/>
      <c r="M22" s="141"/>
      <c r="N22" s="140"/>
      <c r="O22" s="47">
        <f t="shared" si="2"/>
        <v>14447107604</v>
      </c>
    </row>
    <row r="23" spans="1:15" ht="18.75" customHeight="1" x14ac:dyDescent="0.2">
      <c r="A23" s="184" t="s">
        <v>84</v>
      </c>
      <c r="B23" s="186">
        <f>+D23</f>
        <v>7533926380</v>
      </c>
      <c r="C23" s="171" t="s">
        <v>87</v>
      </c>
      <c r="D23" s="173">
        <f>+F29</f>
        <v>7533926380</v>
      </c>
      <c r="E23" s="27" t="s">
        <v>19</v>
      </c>
      <c r="F23" s="130">
        <f>SUM(H23:K23)</f>
        <v>4643926380</v>
      </c>
      <c r="G23" s="126">
        <v>0</v>
      </c>
      <c r="H23" s="132">
        <v>618470771</v>
      </c>
      <c r="I23" s="132">
        <v>1799271746</v>
      </c>
      <c r="J23" s="132">
        <v>1035675767</v>
      </c>
      <c r="K23" s="132">
        <v>1190508096</v>
      </c>
      <c r="L23" s="132"/>
      <c r="M23" s="132"/>
      <c r="N23" s="131"/>
      <c r="O23" s="47">
        <f t="shared" si="2"/>
        <v>4643926380</v>
      </c>
    </row>
    <row r="24" spans="1:15" ht="18.75" customHeight="1" x14ac:dyDescent="0.2">
      <c r="A24" s="185"/>
      <c r="B24" s="187"/>
      <c r="C24" s="188"/>
      <c r="D24" s="174"/>
      <c r="E24" s="27" t="s">
        <v>20</v>
      </c>
      <c r="F24" s="130"/>
      <c r="G24" s="124">
        <f>+F24</f>
        <v>0</v>
      </c>
      <c r="H24" s="123"/>
      <c r="I24" s="123"/>
      <c r="J24" s="123"/>
      <c r="K24" s="123"/>
      <c r="L24" s="123"/>
      <c r="M24" s="123"/>
      <c r="N24" s="122"/>
      <c r="O24" s="47">
        <f t="shared" si="2"/>
        <v>0</v>
      </c>
    </row>
    <row r="25" spans="1:15" ht="24" x14ac:dyDescent="0.2">
      <c r="A25" s="185"/>
      <c r="B25" s="187"/>
      <c r="C25" s="188"/>
      <c r="D25" s="174"/>
      <c r="E25" s="45" t="s">
        <v>323</v>
      </c>
      <c r="F25" s="123">
        <v>0</v>
      </c>
      <c r="G25" s="123"/>
      <c r="H25" s="123"/>
      <c r="I25" s="123"/>
      <c r="J25" s="123"/>
      <c r="K25" s="123"/>
      <c r="L25" s="123"/>
      <c r="M25" s="123"/>
      <c r="N25" s="123"/>
      <c r="O25" s="47">
        <f t="shared" si="2"/>
        <v>0</v>
      </c>
    </row>
    <row r="26" spans="1:15" ht="24" x14ac:dyDescent="0.2">
      <c r="A26" s="185"/>
      <c r="B26" s="187"/>
      <c r="C26" s="188"/>
      <c r="D26" s="174"/>
      <c r="E26" s="45" t="s">
        <v>317</v>
      </c>
      <c r="F26" s="130">
        <f>SUM(H26:K26)</f>
        <v>440000000</v>
      </c>
      <c r="G26" s="126"/>
      <c r="H26" s="132"/>
      <c r="I26" s="132"/>
      <c r="J26" s="132"/>
      <c r="K26" s="144">
        <v>440000000</v>
      </c>
      <c r="L26" s="132"/>
      <c r="M26" s="132"/>
      <c r="N26" s="131"/>
      <c r="O26" s="47">
        <f t="shared" si="2"/>
        <v>440000000</v>
      </c>
    </row>
    <row r="27" spans="1:15" ht="24" x14ac:dyDescent="0.2">
      <c r="A27" s="185"/>
      <c r="B27" s="187"/>
      <c r="C27" s="188"/>
      <c r="D27" s="174"/>
      <c r="E27" s="45" t="s">
        <v>322</v>
      </c>
      <c r="F27" s="126">
        <v>0</v>
      </c>
      <c r="G27" s="126"/>
      <c r="H27" s="126"/>
      <c r="I27" s="126"/>
      <c r="J27" s="126"/>
      <c r="K27" s="126"/>
      <c r="L27" s="126"/>
      <c r="M27" s="126"/>
      <c r="N27" s="126"/>
      <c r="O27" s="47">
        <f t="shared" si="2"/>
        <v>0</v>
      </c>
    </row>
    <row r="28" spans="1:15" ht="18.75" customHeight="1" x14ac:dyDescent="0.2">
      <c r="A28" s="185"/>
      <c r="B28" s="187"/>
      <c r="C28" s="188"/>
      <c r="D28" s="174"/>
      <c r="E28" s="27" t="s">
        <v>321</v>
      </c>
      <c r="F28" s="130">
        <f>'2. forrásösszesítő-FVS'!E7</f>
        <v>2450000000</v>
      </c>
      <c r="G28" s="124">
        <f>+F28</f>
        <v>2450000000</v>
      </c>
      <c r="H28" s="123"/>
      <c r="I28" s="123"/>
      <c r="J28" s="123"/>
      <c r="K28" s="123"/>
      <c r="L28" s="123"/>
      <c r="M28" s="123"/>
      <c r="N28" s="122"/>
      <c r="O28" s="47">
        <f t="shared" si="2"/>
        <v>2450000000</v>
      </c>
    </row>
    <row r="29" spans="1:15" ht="18.75" customHeight="1" x14ac:dyDescent="0.2">
      <c r="A29" s="196"/>
      <c r="B29" s="197"/>
      <c r="C29" s="189"/>
      <c r="D29" s="190"/>
      <c r="E29" s="28" t="s">
        <v>28</v>
      </c>
      <c r="F29" s="127">
        <f>SUM(F23:F28)</f>
        <v>7533926380</v>
      </c>
      <c r="G29" s="133">
        <f>+G24+G28</f>
        <v>2450000000</v>
      </c>
      <c r="H29" s="139">
        <f t="shared" ref="H29:N29" si="3">+H23+H25</f>
        <v>618470771</v>
      </c>
      <c r="I29" s="139">
        <f t="shared" si="3"/>
        <v>1799271746</v>
      </c>
      <c r="J29" s="139">
        <f t="shared" si="3"/>
        <v>1035675767</v>
      </c>
      <c r="K29" s="139">
        <f>+K23+K26</f>
        <v>1630508096</v>
      </c>
      <c r="L29" s="139">
        <f t="shared" si="3"/>
        <v>0</v>
      </c>
      <c r="M29" s="139">
        <f t="shared" si="3"/>
        <v>0</v>
      </c>
      <c r="N29" s="139">
        <f t="shared" si="3"/>
        <v>0</v>
      </c>
      <c r="O29" s="47">
        <f t="shared" si="2"/>
        <v>7533926380</v>
      </c>
    </row>
    <row r="30" spans="1:15" ht="24" customHeight="1" x14ac:dyDescent="0.2">
      <c r="A30" s="184" t="s">
        <v>85</v>
      </c>
      <c r="B30" s="186">
        <f>+D30+D34+D36+D44</f>
        <v>24482892396</v>
      </c>
      <c r="C30" s="171" t="s">
        <v>88</v>
      </c>
      <c r="D30" s="173">
        <f>+F33</f>
        <v>7116799000</v>
      </c>
      <c r="E30" s="27" t="s">
        <v>21</v>
      </c>
      <c r="F30" s="130">
        <f>SUM(H30:L30)</f>
        <v>3147000000</v>
      </c>
      <c r="G30" s="126"/>
      <c r="H30" s="132">
        <v>0</v>
      </c>
      <c r="I30" s="132">
        <v>0</v>
      </c>
      <c r="J30" s="132">
        <v>0</v>
      </c>
      <c r="K30" s="132">
        <v>0</v>
      </c>
      <c r="L30" s="132">
        <v>3147000000</v>
      </c>
      <c r="M30" s="132"/>
      <c r="N30" s="131"/>
      <c r="O30" s="47">
        <f t="shared" si="2"/>
        <v>3147000000</v>
      </c>
    </row>
    <row r="31" spans="1:15" ht="18.75" customHeight="1" x14ac:dyDescent="0.2">
      <c r="A31" s="185"/>
      <c r="B31" s="187"/>
      <c r="C31" s="188"/>
      <c r="D31" s="174"/>
      <c r="E31" s="27" t="s">
        <v>46</v>
      </c>
      <c r="F31" s="130">
        <f>SUM(H31:L31)</f>
        <v>40000000</v>
      </c>
      <c r="G31" s="126"/>
      <c r="H31" s="132">
        <v>0</v>
      </c>
      <c r="I31" s="132">
        <v>0</v>
      </c>
      <c r="J31" s="132">
        <v>0</v>
      </c>
      <c r="K31" s="132">
        <v>40000000</v>
      </c>
      <c r="L31" s="132">
        <v>0</v>
      </c>
      <c r="M31" s="132"/>
      <c r="N31" s="131"/>
      <c r="O31" s="47">
        <f t="shared" si="2"/>
        <v>40000000</v>
      </c>
    </row>
    <row r="32" spans="1:15" ht="18.75" customHeight="1" x14ac:dyDescent="0.2">
      <c r="A32" s="185"/>
      <c r="B32" s="187"/>
      <c r="C32" s="188"/>
      <c r="D32" s="174"/>
      <c r="E32" s="27" t="s">
        <v>22</v>
      </c>
      <c r="F32" s="130">
        <f>SUM(H32:L32)</f>
        <v>3929799000</v>
      </c>
      <c r="G32" s="126"/>
      <c r="H32" s="132">
        <v>357299930</v>
      </c>
      <c r="I32" s="132">
        <v>428752427</v>
      </c>
      <c r="J32" s="132">
        <v>548649768</v>
      </c>
      <c r="K32" s="132">
        <v>630672273</v>
      </c>
      <c r="L32" s="132">
        <v>1964424602</v>
      </c>
      <c r="M32" s="132"/>
      <c r="N32" s="131"/>
      <c r="O32" s="47">
        <f t="shared" si="2"/>
        <v>3929799000</v>
      </c>
    </row>
    <row r="33" spans="1:16" ht="18.75" customHeight="1" x14ac:dyDescent="0.2">
      <c r="A33" s="185"/>
      <c r="B33" s="187"/>
      <c r="C33" s="189"/>
      <c r="D33" s="190"/>
      <c r="E33" s="28" t="s">
        <v>29</v>
      </c>
      <c r="F33" s="127">
        <f>+F30+F31+F32</f>
        <v>7116799000</v>
      </c>
      <c r="G33" s="126"/>
      <c r="H33" s="125">
        <f t="shared" ref="H33:N33" si="4">SUM(H30:H32)</f>
        <v>357299930</v>
      </c>
      <c r="I33" s="125">
        <f t="shared" si="4"/>
        <v>428752427</v>
      </c>
      <c r="J33" s="125">
        <f t="shared" si="4"/>
        <v>548649768</v>
      </c>
      <c r="K33" s="125">
        <f t="shared" si="4"/>
        <v>670672273</v>
      </c>
      <c r="L33" s="125">
        <f t="shared" si="4"/>
        <v>5111424602</v>
      </c>
      <c r="M33" s="125">
        <f t="shared" si="4"/>
        <v>0</v>
      </c>
      <c r="N33" s="136">
        <f t="shared" si="4"/>
        <v>0</v>
      </c>
      <c r="O33" s="47">
        <f t="shared" si="2"/>
        <v>7116799000</v>
      </c>
    </row>
    <row r="34" spans="1:16" s="16" customFormat="1" ht="18.75" customHeight="1" x14ac:dyDescent="0.2">
      <c r="A34" s="185"/>
      <c r="B34" s="187"/>
      <c r="C34" s="171" t="s">
        <v>4</v>
      </c>
      <c r="D34" s="173">
        <f>+F35</f>
        <v>1382201000</v>
      </c>
      <c r="E34" s="32" t="s">
        <v>23</v>
      </c>
      <c r="F34" s="130">
        <f>'2. forrásösszesítő-FVS'!F7</f>
        <v>1382201000</v>
      </c>
      <c r="G34" s="124">
        <f>+F34</f>
        <v>1382201000</v>
      </c>
      <c r="H34" s="123"/>
      <c r="I34" s="123"/>
      <c r="J34" s="123"/>
      <c r="K34" s="123"/>
      <c r="L34" s="123"/>
      <c r="M34" s="123"/>
      <c r="N34" s="122"/>
      <c r="O34" s="47">
        <f t="shared" si="2"/>
        <v>1382201000</v>
      </c>
      <c r="P34" s="15"/>
    </row>
    <row r="35" spans="1:16" s="16" customFormat="1" ht="18.75" customHeight="1" x14ac:dyDescent="0.2">
      <c r="A35" s="185"/>
      <c r="B35" s="187"/>
      <c r="C35" s="189"/>
      <c r="D35" s="190"/>
      <c r="E35" s="33" t="s">
        <v>30</v>
      </c>
      <c r="F35" s="127">
        <f>SUM(F34:F34)</f>
        <v>1382201000</v>
      </c>
      <c r="G35" s="133">
        <f>+G34</f>
        <v>1382201000</v>
      </c>
      <c r="H35" s="123"/>
      <c r="I35" s="123"/>
      <c r="J35" s="123"/>
      <c r="K35" s="123"/>
      <c r="L35" s="123"/>
      <c r="M35" s="123"/>
      <c r="N35" s="122"/>
      <c r="O35" s="47">
        <f t="shared" si="2"/>
        <v>1382201000</v>
      </c>
      <c r="P35" s="15"/>
    </row>
    <row r="36" spans="1:16" ht="24" x14ac:dyDescent="0.2">
      <c r="A36" s="185"/>
      <c r="B36" s="187"/>
      <c r="C36" s="171" t="s">
        <v>16</v>
      </c>
      <c r="D36" s="173">
        <f>+F43</f>
        <v>10586162000</v>
      </c>
      <c r="E36" s="29" t="s">
        <v>14</v>
      </c>
      <c r="F36" s="135">
        <v>4005162000</v>
      </c>
      <c r="G36" s="126"/>
      <c r="H36" s="129">
        <v>637030139</v>
      </c>
      <c r="I36" s="129">
        <v>764661795</v>
      </c>
      <c r="J36" s="129">
        <v>1478493624</v>
      </c>
      <c r="K36" s="129">
        <v>1124976442</v>
      </c>
      <c r="L36" s="129"/>
      <c r="M36" s="129"/>
      <c r="N36" s="128"/>
      <c r="O36" s="47">
        <f t="shared" si="2"/>
        <v>4005162000</v>
      </c>
    </row>
    <row r="37" spans="1:16" ht="18.75" customHeight="1" x14ac:dyDescent="0.2">
      <c r="A37" s="185"/>
      <c r="B37" s="187"/>
      <c r="C37" s="188"/>
      <c r="D37" s="174"/>
      <c r="E37" s="30" t="s">
        <v>39</v>
      </c>
      <c r="F37" s="130">
        <v>1000000000</v>
      </c>
      <c r="G37" s="126"/>
      <c r="H37" s="138"/>
      <c r="I37" s="138"/>
      <c r="J37" s="138"/>
      <c r="K37" s="138"/>
      <c r="L37" s="138"/>
      <c r="M37" s="138"/>
      <c r="N37" s="137"/>
      <c r="O37" s="49"/>
    </row>
    <row r="38" spans="1:16" ht="18.75" customHeight="1" x14ac:dyDescent="0.2">
      <c r="A38" s="185"/>
      <c r="B38" s="187"/>
      <c r="C38" s="188"/>
      <c r="D38" s="174"/>
      <c r="E38" s="30" t="s">
        <v>9</v>
      </c>
      <c r="F38" s="130">
        <v>3005162000</v>
      </c>
      <c r="G38" s="126"/>
      <c r="H38" s="138"/>
      <c r="I38" s="138"/>
      <c r="J38" s="138"/>
      <c r="K38" s="138"/>
      <c r="L38" s="138"/>
      <c r="M38" s="138"/>
      <c r="N38" s="137"/>
      <c r="O38" s="49"/>
    </row>
    <row r="39" spans="1:16" ht="18.75" customHeight="1" x14ac:dyDescent="0.2">
      <c r="A39" s="185"/>
      <c r="B39" s="187"/>
      <c r="C39" s="188"/>
      <c r="D39" s="174"/>
      <c r="E39" s="27" t="s">
        <v>15</v>
      </c>
      <c r="F39" s="135">
        <v>3500000000</v>
      </c>
      <c r="G39" s="126"/>
      <c r="H39" s="129">
        <v>727189548</v>
      </c>
      <c r="I39" s="129">
        <v>894233159</v>
      </c>
      <c r="J39" s="129">
        <v>610933845</v>
      </c>
      <c r="K39" s="129">
        <v>1267643448</v>
      </c>
      <c r="L39" s="129"/>
      <c r="M39" s="129"/>
      <c r="N39" s="128"/>
      <c r="O39" s="47">
        <f>SUM(G39:N39)</f>
        <v>3500000000</v>
      </c>
    </row>
    <row r="40" spans="1:16" ht="18.75" customHeight="1" x14ac:dyDescent="0.2">
      <c r="A40" s="185"/>
      <c r="B40" s="187"/>
      <c r="C40" s="188"/>
      <c r="D40" s="174"/>
      <c r="E40" s="30" t="s">
        <v>7</v>
      </c>
      <c r="F40" s="130">
        <v>2000000000</v>
      </c>
      <c r="G40" s="126"/>
      <c r="H40" s="138"/>
      <c r="I40" s="138"/>
      <c r="J40" s="138"/>
      <c r="K40" s="138"/>
      <c r="L40" s="138"/>
      <c r="M40" s="138"/>
      <c r="N40" s="137"/>
      <c r="O40" s="49"/>
    </row>
    <row r="41" spans="1:16" ht="18.75" customHeight="1" x14ac:dyDescent="0.2">
      <c r="A41" s="185"/>
      <c r="B41" s="187"/>
      <c r="C41" s="188"/>
      <c r="D41" s="174"/>
      <c r="E41" s="30" t="s">
        <v>8</v>
      </c>
      <c r="F41" s="130">
        <v>1500000000</v>
      </c>
      <c r="G41" s="126"/>
      <c r="H41" s="138"/>
      <c r="I41" s="138"/>
      <c r="J41" s="138"/>
      <c r="K41" s="138"/>
      <c r="L41" s="138"/>
      <c r="M41" s="138"/>
      <c r="N41" s="137"/>
      <c r="O41" s="49"/>
    </row>
    <row r="42" spans="1:16" ht="18.75" customHeight="1" x14ac:dyDescent="0.2">
      <c r="A42" s="185"/>
      <c r="B42" s="187"/>
      <c r="C42" s="188"/>
      <c r="D42" s="174"/>
      <c r="E42" s="27" t="s">
        <v>49</v>
      </c>
      <c r="F42" s="135">
        <v>3081000000</v>
      </c>
      <c r="G42" s="126"/>
      <c r="H42" s="129">
        <v>510000000</v>
      </c>
      <c r="I42" s="129"/>
      <c r="J42" s="129"/>
      <c r="K42" s="129">
        <v>0</v>
      </c>
      <c r="L42" s="129">
        <v>2571000000</v>
      </c>
      <c r="M42" s="129">
        <v>0</v>
      </c>
      <c r="N42" s="129">
        <v>0</v>
      </c>
      <c r="O42" s="47">
        <f t="shared" ref="O42:O52" si="5">SUM(G42:N42)</f>
        <v>3081000000</v>
      </c>
    </row>
    <row r="43" spans="1:16" s="4" customFormat="1" ht="18.75" customHeight="1" x14ac:dyDescent="0.2">
      <c r="A43" s="185"/>
      <c r="B43" s="187"/>
      <c r="C43" s="189"/>
      <c r="D43" s="190"/>
      <c r="E43" s="28" t="s">
        <v>31</v>
      </c>
      <c r="F43" s="127">
        <f>F39+F36+F42</f>
        <v>10586162000</v>
      </c>
      <c r="G43" s="126">
        <f>SUM(G36:G41)</f>
        <v>0</v>
      </c>
      <c r="H43" s="125">
        <f t="shared" ref="H43:N43" si="6">SUM(H36:H42)</f>
        <v>1874219687</v>
      </c>
      <c r="I43" s="125">
        <f t="shared" si="6"/>
        <v>1658894954</v>
      </c>
      <c r="J43" s="125">
        <f t="shared" si="6"/>
        <v>2089427469</v>
      </c>
      <c r="K43" s="125">
        <f t="shared" si="6"/>
        <v>2392619890</v>
      </c>
      <c r="L43" s="125">
        <f t="shared" si="6"/>
        <v>2571000000</v>
      </c>
      <c r="M43" s="125">
        <f t="shared" si="6"/>
        <v>0</v>
      </c>
      <c r="N43" s="136">
        <f t="shared" si="6"/>
        <v>0</v>
      </c>
      <c r="O43" s="47">
        <f t="shared" si="5"/>
        <v>10586162000</v>
      </c>
    </row>
    <row r="44" spans="1:16" s="4" customFormat="1" ht="18.75" customHeight="1" x14ac:dyDescent="0.2">
      <c r="A44" s="185"/>
      <c r="B44" s="187"/>
      <c r="C44" s="171" t="s">
        <v>47</v>
      </c>
      <c r="D44" s="173">
        <f>+F45</f>
        <v>5397730396</v>
      </c>
      <c r="E44" s="27" t="s">
        <v>50</v>
      </c>
      <c r="F44" s="135">
        <f>'2. forrásösszesítő-FVS'!G7</f>
        <v>5397730396</v>
      </c>
      <c r="G44" s="134">
        <f>+F44</f>
        <v>5397730396</v>
      </c>
      <c r="H44" s="123"/>
      <c r="I44" s="123"/>
      <c r="J44" s="123"/>
      <c r="K44" s="123"/>
      <c r="L44" s="123"/>
      <c r="M44" s="123"/>
      <c r="N44" s="122"/>
      <c r="O44" s="47">
        <f t="shared" si="5"/>
        <v>5397730396</v>
      </c>
    </row>
    <row r="45" spans="1:16" s="4" customFormat="1" ht="18.75" customHeight="1" x14ac:dyDescent="0.2">
      <c r="A45" s="196"/>
      <c r="B45" s="197"/>
      <c r="C45" s="189"/>
      <c r="D45" s="190"/>
      <c r="E45" s="28" t="s">
        <v>51</v>
      </c>
      <c r="F45" s="127">
        <f>+F44</f>
        <v>5397730396</v>
      </c>
      <c r="G45" s="133">
        <f>+G44</f>
        <v>5397730396</v>
      </c>
      <c r="H45" s="123"/>
      <c r="I45" s="123"/>
      <c r="J45" s="123"/>
      <c r="K45" s="123"/>
      <c r="L45" s="123"/>
      <c r="M45" s="123"/>
      <c r="N45" s="122"/>
      <c r="O45" s="47">
        <f t="shared" si="5"/>
        <v>5397730396</v>
      </c>
    </row>
    <row r="46" spans="1:16" s="4" customFormat="1" ht="18.75" customHeight="1" x14ac:dyDescent="0.2">
      <c r="A46" s="184" t="s">
        <v>86</v>
      </c>
      <c r="B46" s="186">
        <f>+D46+D51</f>
        <v>8962611620</v>
      </c>
      <c r="C46" s="171" t="s">
        <v>52</v>
      </c>
      <c r="D46" s="173">
        <f>+F50</f>
        <v>6212611620</v>
      </c>
      <c r="E46" s="27" t="s">
        <v>53</v>
      </c>
      <c r="F46" s="130">
        <v>1612464381</v>
      </c>
      <c r="G46" s="126"/>
      <c r="H46" s="129">
        <v>434613397</v>
      </c>
      <c r="I46" s="129">
        <v>218052267</v>
      </c>
      <c r="J46" s="129">
        <v>286128918</v>
      </c>
      <c r="K46" s="129">
        <v>320743418</v>
      </c>
      <c r="L46" s="129">
        <v>352926381</v>
      </c>
      <c r="M46" s="129"/>
      <c r="N46" s="128"/>
      <c r="O46" s="47">
        <f t="shared" si="5"/>
        <v>1612464381</v>
      </c>
    </row>
    <row r="47" spans="1:16" s="4" customFormat="1" ht="18.75" customHeight="1" x14ac:dyDescent="0.2">
      <c r="A47" s="185"/>
      <c r="B47" s="187"/>
      <c r="C47" s="188"/>
      <c r="D47" s="174"/>
      <c r="E47" s="27" t="s">
        <v>54</v>
      </c>
      <c r="F47" s="130">
        <v>802000000</v>
      </c>
      <c r="G47" s="126"/>
      <c r="H47" s="132">
        <v>0</v>
      </c>
      <c r="I47" s="132">
        <v>0</v>
      </c>
      <c r="J47" s="132">
        <v>0</v>
      </c>
      <c r="K47" s="132">
        <v>0</v>
      </c>
      <c r="L47" s="132">
        <v>802000000</v>
      </c>
      <c r="M47" s="132"/>
      <c r="N47" s="131"/>
      <c r="O47" s="47">
        <f t="shared" si="5"/>
        <v>802000000</v>
      </c>
    </row>
    <row r="48" spans="1:16" s="4" customFormat="1" ht="18.75" customHeight="1" x14ac:dyDescent="0.2">
      <c r="A48" s="185"/>
      <c r="B48" s="187"/>
      <c r="C48" s="188"/>
      <c r="D48" s="174"/>
      <c r="E48" s="27" t="s">
        <v>55</v>
      </c>
      <c r="F48" s="130">
        <v>1500000000</v>
      </c>
      <c r="G48" s="126"/>
      <c r="H48" s="132">
        <v>237138979</v>
      </c>
      <c r="I48" s="132">
        <v>283598970</v>
      </c>
      <c r="J48" s="132">
        <v>362102880</v>
      </c>
      <c r="K48" s="132">
        <v>417159171</v>
      </c>
      <c r="L48" s="132">
        <v>200000000</v>
      </c>
      <c r="M48" s="132"/>
      <c r="N48" s="131"/>
      <c r="O48" s="47">
        <f t="shared" si="5"/>
        <v>1500000000</v>
      </c>
    </row>
    <row r="49" spans="1:15" s="4" customFormat="1" ht="18.75" customHeight="1" x14ac:dyDescent="0.2">
      <c r="A49" s="185"/>
      <c r="B49" s="187"/>
      <c r="C49" s="188"/>
      <c r="D49" s="174"/>
      <c r="E49" s="27" t="s">
        <v>56</v>
      </c>
      <c r="F49" s="130">
        <v>2298147239</v>
      </c>
      <c r="G49" s="126"/>
      <c r="H49" s="129">
        <v>0</v>
      </c>
      <c r="I49" s="129">
        <v>0</v>
      </c>
      <c r="J49" s="129">
        <v>0</v>
      </c>
      <c r="K49" s="129">
        <v>0</v>
      </c>
      <c r="L49" s="129">
        <v>1532098159</v>
      </c>
      <c r="M49" s="129">
        <v>766049080</v>
      </c>
      <c r="N49" s="128"/>
      <c r="O49" s="47">
        <f t="shared" si="5"/>
        <v>2298147239</v>
      </c>
    </row>
    <row r="50" spans="1:15" s="4" customFormat="1" ht="18.75" customHeight="1" x14ac:dyDescent="0.2">
      <c r="A50" s="185"/>
      <c r="B50" s="187"/>
      <c r="C50" s="189"/>
      <c r="D50" s="190"/>
      <c r="E50" s="28" t="s">
        <v>57</v>
      </c>
      <c r="F50" s="127">
        <f>SUM(F46:F49)</f>
        <v>6212611620</v>
      </c>
      <c r="G50" s="126"/>
      <c r="H50" s="125">
        <f t="shared" ref="H50:N50" si="7">SUM(H46:H49)</f>
        <v>671752376</v>
      </c>
      <c r="I50" s="125">
        <f t="shared" si="7"/>
        <v>501651237</v>
      </c>
      <c r="J50" s="125">
        <f t="shared" si="7"/>
        <v>648231798</v>
      </c>
      <c r="K50" s="125">
        <f t="shared" si="7"/>
        <v>737902589</v>
      </c>
      <c r="L50" s="125">
        <f t="shared" si="7"/>
        <v>2887024540</v>
      </c>
      <c r="M50" s="125">
        <f t="shared" si="7"/>
        <v>766049080</v>
      </c>
      <c r="N50" s="125">
        <f t="shared" si="7"/>
        <v>0</v>
      </c>
      <c r="O50" s="47">
        <f t="shared" si="5"/>
        <v>6212611620</v>
      </c>
    </row>
    <row r="51" spans="1:15" s="4" customFormat="1" ht="18.75" customHeight="1" x14ac:dyDescent="0.2">
      <c r="A51" s="185"/>
      <c r="B51" s="187"/>
      <c r="C51" s="171" t="s">
        <v>58</v>
      </c>
      <c r="D51" s="173">
        <f>+F52</f>
        <v>2750000000</v>
      </c>
      <c r="E51" s="32" t="s">
        <v>59</v>
      </c>
      <c r="F51" s="130">
        <f>'2. forrásösszesítő-FVS'!H7</f>
        <v>2750000000</v>
      </c>
      <c r="G51" s="124">
        <f>+F51</f>
        <v>2750000000</v>
      </c>
      <c r="H51" s="123"/>
      <c r="I51" s="123"/>
      <c r="J51" s="123"/>
      <c r="K51" s="123"/>
      <c r="L51" s="123"/>
      <c r="M51" s="123"/>
      <c r="N51" s="122"/>
      <c r="O51" s="47">
        <f t="shared" si="5"/>
        <v>2750000000</v>
      </c>
    </row>
    <row r="52" spans="1:15" ht="18.75" customHeight="1" thickBot="1" x14ac:dyDescent="0.25">
      <c r="A52" s="185"/>
      <c r="B52" s="187"/>
      <c r="C52" s="172"/>
      <c r="D52" s="174"/>
      <c r="E52" s="52" t="s">
        <v>60</v>
      </c>
      <c r="F52" s="121">
        <f>+F51</f>
        <v>2750000000</v>
      </c>
      <c r="G52" s="120">
        <f>+G51</f>
        <v>2750000000</v>
      </c>
      <c r="H52" s="119"/>
      <c r="I52" s="119"/>
      <c r="J52" s="119"/>
      <c r="K52" s="119"/>
      <c r="L52" s="119"/>
      <c r="M52" s="119"/>
      <c r="N52" s="118"/>
      <c r="O52" s="53">
        <f t="shared" si="5"/>
        <v>2750000000</v>
      </c>
    </row>
    <row r="53" spans="1:15" ht="18.75" customHeight="1" thickBot="1" x14ac:dyDescent="0.3">
      <c r="A53" s="181" t="s">
        <v>63</v>
      </c>
      <c r="B53" s="182"/>
      <c r="C53" s="182"/>
      <c r="D53" s="182"/>
      <c r="E53" s="183"/>
      <c r="F53" s="164">
        <f>+F11+F19+F22+F29+F33+F35+F43+F45+F50+F52</f>
        <v>70271000000</v>
      </c>
      <c r="G53" s="165">
        <f>+G22+G29+G35+G45+G52</f>
        <v>26427039000</v>
      </c>
      <c r="H53" s="166">
        <f t="shared" ref="H53:N53" si="8">+H11+H19+H29+H33+H43+H50</f>
        <v>6102371584</v>
      </c>
      <c r="I53" s="166">
        <f t="shared" si="8"/>
        <v>7602020749</v>
      </c>
      <c r="J53" s="166">
        <f t="shared" si="8"/>
        <v>9158456853</v>
      </c>
      <c r="K53" s="166">
        <f t="shared" si="8"/>
        <v>9645613592</v>
      </c>
      <c r="L53" s="166">
        <f t="shared" si="8"/>
        <v>10569449142</v>
      </c>
      <c r="M53" s="166">
        <f t="shared" si="8"/>
        <v>766049080</v>
      </c>
      <c r="N53" s="166">
        <f t="shared" si="8"/>
        <v>0</v>
      </c>
      <c r="O53" s="167">
        <f>SUM(G53:N53)</f>
        <v>70271000000</v>
      </c>
    </row>
    <row r="54" spans="1:15" ht="18.75" customHeight="1" x14ac:dyDescent="0.2">
      <c r="A54" s="191" t="s">
        <v>239</v>
      </c>
      <c r="B54" s="191"/>
      <c r="C54" s="191"/>
      <c r="D54" s="191"/>
      <c r="E54" s="191"/>
    </row>
    <row r="55" spans="1:15" ht="12" x14ac:dyDescent="0.2"/>
    <row r="56" spans="1:15" ht="15" x14ac:dyDescent="0.25">
      <c r="A56" s="176" t="s">
        <v>320</v>
      </c>
      <c r="B56" s="176"/>
      <c r="C56" s="176"/>
      <c r="L56" s="163"/>
    </row>
    <row r="57" spans="1:15" ht="18" customHeight="1" x14ac:dyDescent="0.2">
      <c r="A57" s="177" t="s">
        <v>10</v>
      </c>
      <c r="B57" s="178" t="s">
        <v>319</v>
      </c>
      <c r="C57" s="179" t="s">
        <v>318</v>
      </c>
      <c r="D57" s="180"/>
    </row>
    <row r="58" spans="1:15" ht="83.25" customHeight="1" x14ac:dyDescent="0.2">
      <c r="A58" s="177"/>
      <c r="B58" s="178"/>
      <c r="C58" s="117" t="s">
        <v>325</v>
      </c>
      <c r="D58" s="117" t="s">
        <v>326</v>
      </c>
    </row>
    <row r="59" spans="1:15" ht="45.75" customHeight="1" x14ac:dyDescent="0.2">
      <c r="A59" s="116" t="s">
        <v>19</v>
      </c>
      <c r="B59" s="156">
        <v>933000000</v>
      </c>
      <c r="C59" s="156">
        <v>933000000</v>
      </c>
      <c r="D59" s="158"/>
    </row>
    <row r="60" spans="1:15" ht="58.5" customHeight="1" x14ac:dyDescent="0.2">
      <c r="A60" s="115" t="s">
        <v>317</v>
      </c>
      <c r="B60" s="156">
        <v>440000000</v>
      </c>
      <c r="C60" s="157"/>
      <c r="D60" s="162">
        <v>440000000</v>
      </c>
    </row>
    <row r="61" spans="1:15" ht="30.75" customHeight="1" x14ac:dyDescent="0.2">
      <c r="A61" s="114" t="s">
        <v>63</v>
      </c>
      <c r="B61" s="156">
        <f>SUM(B59:B60)</f>
        <v>1373000000</v>
      </c>
      <c r="C61" s="156">
        <f>SUM(C59:C60)</f>
        <v>933000000</v>
      </c>
      <c r="D61" s="162">
        <f>SUM(D59:D60)</f>
        <v>440000000</v>
      </c>
    </row>
    <row r="62" spans="1:15" ht="18.75" customHeight="1" x14ac:dyDescent="0.2">
      <c r="A62" s="175" t="s">
        <v>316</v>
      </c>
      <c r="B62" s="175"/>
      <c r="C62" s="175"/>
    </row>
  </sheetData>
  <sheetProtection formatCells="0" formatColumns="0" formatRows="0" insertColumns="0" insertRows="0"/>
  <mergeCells count="37">
    <mergeCell ref="B30:B45"/>
    <mergeCell ref="A30:A45"/>
    <mergeCell ref="D23:D29"/>
    <mergeCell ref="C23:C29"/>
    <mergeCell ref="B23:B29"/>
    <mergeCell ref="A23:A29"/>
    <mergeCell ref="C44:C45"/>
    <mergeCell ref="D44:D45"/>
    <mergeCell ref="C30:C33"/>
    <mergeCell ref="C34:C35"/>
    <mergeCell ref="C36:C43"/>
    <mergeCell ref="D36:D43"/>
    <mergeCell ref="D30:D33"/>
    <mergeCell ref="D34:D35"/>
    <mergeCell ref="A4:B4"/>
    <mergeCell ref="A8:B8"/>
    <mergeCell ref="C10:C11"/>
    <mergeCell ref="D10:D11"/>
    <mergeCell ref="C12:C19"/>
    <mergeCell ref="D12:D19"/>
    <mergeCell ref="A10:A22"/>
    <mergeCell ref="B10:B22"/>
    <mergeCell ref="C20:C22"/>
    <mergeCell ref="D20:D22"/>
    <mergeCell ref="C51:C52"/>
    <mergeCell ref="D51:D52"/>
    <mergeCell ref="A62:C62"/>
    <mergeCell ref="A56:C56"/>
    <mergeCell ref="A57:A58"/>
    <mergeCell ref="B57:B58"/>
    <mergeCell ref="C57:D57"/>
    <mergeCell ref="A53:E53"/>
    <mergeCell ref="A46:A52"/>
    <mergeCell ref="B46:B52"/>
    <mergeCell ref="C46:C50"/>
    <mergeCell ref="D46:D50"/>
    <mergeCell ref="A54:E54"/>
  </mergeCells>
  <conditionalFormatting sqref="F53">
    <cfRule type="cellIs" dxfId="4" priority="4" operator="equal">
      <formula>$J$6</formula>
    </cfRule>
  </conditionalFormatting>
  <conditionalFormatting sqref="O10:O11">
    <cfRule type="cellIs" dxfId="3" priority="2" operator="equal">
      <formula>$F$10</formula>
    </cfRule>
  </conditionalFormatting>
  <conditionalFormatting sqref="O10:O12 O16:O36 O39 O42:O52">
    <cfRule type="cellIs" dxfId="2" priority="3" operator="equal">
      <formula>F10</formula>
    </cfRule>
  </conditionalFormatting>
  <conditionalFormatting sqref="O53">
    <cfRule type="cellIs" dxfId="1" priority="1" operator="equal">
      <formula>$F$53</formula>
    </cfRule>
  </conditionalFormatting>
  <pageMargins left="0.70866141732283472" right="0.70866141732283472" top="0.74803149606299213" bottom="0.74803149606299213" header="0.31496062992125984" footer="0.31496062992125984"/>
  <pageSetup paperSize="8" scale="50" orientation="landscape" r:id="rId1"/>
  <headerFooter>
    <oddHeader>&amp;F</oddHeader>
    <oddFooter>&amp;P. oldal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WZ49"/>
  <sheetViews>
    <sheetView showGridLines="0" topLeftCell="AH7" zoomScale="75" zoomScaleNormal="70" zoomScaleSheetLayoutView="40" workbookViewId="0">
      <selection activeCell="J13" sqref="J13"/>
    </sheetView>
  </sheetViews>
  <sheetFormatPr defaultColWidth="0" defaultRowHeight="0" customHeight="1" zeroHeight="1" x14ac:dyDescent="0.25"/>
  <cols>
    <col min="1" max="1" width="19.42578125" style="70" customWidth="1"/>
    <col min="2" max="2" width="40.42578125" style="70" customWidth="1"/>
    <col min="3" max="3" width="26" style="70" customWidth="1"/>
    <col min="4" max="4" width="10.7109375" style="70" customWidth="1"/>
    <col min="5" max="5" width="12.42578125" style="70" customWidth="1"/>
    <col min="6" max="7" width="12" style="70" customWidth="1"/>
    <col min="8" max="9" width="10.7109375" style="70" customWidth="1"/>
    <col min="10" max="10" width="11" style="70" customWidth="1"/>
    <col min="11" max="19" width="10.7109375" style="70" customWidth="1"/>
    <col min="20" max="20" width="13.140625" style="70" customWidth="1"/>
    <col min="21" max="31" width="9.140625" style="70" customWidth="1"/>
    <col min="32" max="32" width="11.28515625" style="70" customWidth="1"/>
    <col min="33" max="34" width="9.140625" style="70" customWidth="1"/>
    <col min="35" max="252" width="9.140625" style="70" hidden="1"/>
    <col min="253" max="253" width="26.42578125" style="70" hidden="1"/>
    <col min="254" max="254" width="15.7109375" style="70" hidden="1"/>
    <col min="255" max="255" width="33.7109375" style="70" hidden="1"/>
    <col min="256" max="256" width="26" style="70" hidden="1"/>
    <col min="257" max="257" width="10.7109375" style="70" hidden="1"/>
    <col min="258" max="258" width="12.42578125" style="70" hidden="1"/>
    <col min="259" max="260" width="12" style="70" hidden="1"/>
    <col min="261" max="262" width="10.7109375" style="70" hidden="1"/>
    <col min="263" max="263" width="11" style="70" hidden="1"/>
    <col min="264" max="272" width="10.7109375" style="70" hidden="1"/>
    <col min="273" max="273" width="13.140625" style="70" hidden="1"/>
    <col min="274" max="276" width="9.140625" style="70" hidden="1"/>
    <col min="277" max="286" width="0" style="70" hidden="1"/>
    <col min="287" max="287" width="11.28515625" style="70" hidden="1"/>
    <col min="288" max="288" width="12" style="70" hidden="1"/>
    <col min="289" max="508" width="9.140625" style="70" hidden="1"/>
    <col min="509" max="509" width="26.42578125" style="70" hidden="1"/>
    <col min="510" max="510" width="15.7109375" style="70" hidden="1"/>
    <col min="511" max="511" width="33.7109375" style="70" hidden="1"/>
    <col min="512" max="512" width="26" style="70" hidden="1"/>
    <col min="513" max="513" width="10.7109375" style="70" hidden="1"/>
    <col min="514" max="514" width="12.42578125" style="70" hidden="1"/>
    <col min="515" max="516" width="12" style="70" hidden="1"/>
    <col min="517" max="518" width="10.7109375" style="70" hidden="1"/>
    <col min="519" max="519" width="11" style="70" hidden="1"/>
    <col min="520" max="528" width="10.7109375" style="70" hidden="1"/>
    <col min="529" max="529" width="13.140625" style="70" hidden="1"/>
    <col min="530" max="532" width="9.140625" style="70" hidden="1"/>
    <col min="533" max="542" width="0" style="70" hidden="1"/>
    <col min="543" max="543" width="11.28515625" style="70" hidden="1"/>
    <col min="544" max="544" width="12" style="70" hidden="1"/>
    <col min="545" max="764" width="9.140625" style="70" hidden="1"/>
    <col min="765" max="765" width="26.42578125" style="70" hidden="1"/>
    <col min="766" max="766" width="15.7109375" style="70" hidden="1"/>
    <col min="767" max="767" width="33.7109375" style="70" hidden="1"/>
    <col min="768" max="768" width="26" style="70" hidden="1"/>
    <col min="769" max="769" width="10.7109375" style="70" hidden="1"/>
    <col min="770" max="770" width="12.42578125" style="70" hidden="1"/>
    <col min="771" max="772" width="12" style="70" hidden="1"/>
    <col min="773" max="774" width="10.7109375" style="70" hidden="1"/>
    <col min="775" max="775" width="11" style="70" hidden="1"/>
    <col min="776" max="784" width="10.7109375" style="70" hidden="1"/>
    <col min="785" max="785" width="13.140625" style="70" hidden="1"/>
    <col min="786" max="788" width="9.140625" style="70" hidden="1"/>
    <col min="789" max="798" width="0" style="70" hidden="1"/>
    <col min="799" max="799" width="11.28515625" style="70" hidden="1"/>
    <col min="800" max="800" width="12" style="70" hidden="1"/>
    <col min="801" max="1020" width="9.140625" style="70" hidden="1"/>
    <col min="1021" max="1021" width="26.42578125" style="70" hidden="1"/>
    <col min="1022" max="1022" width="15.7109375" style="70" hidden="1"/>
    <col min="1023" max="1023" width="33.7109375" style="70" hidden="1"/>
    <col min="1024" max="1024" width="26" style="70" hidden="1"/>
    <col min="1025" max="1025" width="10.7109375" style="70" hidden="1"/>
    <col min="1026" max="1026" width="12.42578125" style="70" hidden="1"/>
    <col min="1027" max="1028" width="12" style="70" hidden="1"/>
    <col min="1029" max="1030" width="10.7109375" style="70" hidden="1"/>
    <col min="1031" max="1031" width="11" style="70" hidden="1"/>
    <col min="1032" max="1040" width="10.7109375" style="70" hidden="1"/>
    <col min="1041" max="1041" width="13.140625" style="70" hidden="1"/>
    <col min="1042" max="1044" width="9.140625" style="70" hidden="1"/>
    <col min="1045" max="1054" width="0" style="70" hidden="1"/>
    <col min="1055" max="1055" width="11.28515625" style="70" hidden="1"/>
    <col min="1056" max="1056" width="12" style="70" hidden="1"/>
    <col min="1057" max="1276" width="9.140625" style="70" hidden="1"/>
    <col min="1277" max="1277" width="26.42578125" style="70" hidden="1"/>
    <col min="1278" max="1278" width="15.7109375" style="70" hidden="1"/>
    <col min="1279" max="1279" width="33.7109375" style="70" hidden="1"/>
    <col min="1280" max="1280" width="26" style="70" hidden="1"/>
    <col min="1281" max="1281" width="10.7109375" style="70" hidden="1"/>
    <col min="1282" max="1282" width="12.42578125" style="70" hidden="1"/>
    <col min="1283" max="1284" width="12" style="70" hidden="1"/>
    <col min="1285" max="1286" width="10.7109375" style="70" hidden="1"/>
    <col min="1287" max="1287" width="11" style="70" hidden="1"/>
    <col min="1288" max="1296" width="10.7109375" style="70" hidden="1"/>
    <col min="1297" max="1297" width="13.140625" style="70" hidden="1"/>
    <col min="1298" max="1300" width="9.140625" style="70" hidden="1"/>
    <col min="1301" max="1310" width="0" style="70" hidden="1"/>
    <col min="1311" max="1311" width="11.28515625" style="70" hidden="1"/>
    <col min="1312" max="1312" width="12" style="70" hidden="1"/>
    <col min="1313" max="1532" width="9.140625" style="70" hidden="1"/>
    <col min="1533" max="1533" width="26.42578125" style="70" hidden="1"/>
    <col min="1534" max="1534" width="15.7109375" style="70" hidden="1"/>
    <col min="1535" max="1535" width="33.7109375" style="70" hidden="1"/>
    <col min="1536" max="1536" width="26" style="70" hidden="1"/>
    <col min="1537" max="1537" width="10.7109375" style="70" hidden="1"/>
    <col min="1538" max="1538" width="12.42578125" style="70" hidden="1"/>
    <col min="1539" max="1540" width="12" style="70" hidden="1"/>
    <col min="1541" max="1542" width="10.7109375" style="70" hidden="1"/>
    <col min="1543" max="1543" width="11" style="70" hidden="1"/>
    <col min="1544" max="1552" width="10.7109375" style="70" hidden="1"/>
    <col min="1553" max="1553" width="13.140625" style="70" hidden="1"/>
    <col min="1554" max="1556" width="9.140625" style="70" hidden="1"/>
    <col min="1557" max="1566" width="0" style="70" hidden="1"/>
    <col min="1567" max="1567" width="11.28515625" style="70" hidden="1"/>
    <col min="1568" max="1568" width="12" style="70" hidden="1"/>
    <col min="1569" max="1788" width="9.140625" style="70" hidden="1"/>
    <col min="1789" max="1789" width="26.42578125" style="70" hidden="1"/>
    <col min="1790" max="1790" width="15.7109375" style="70" hidden="1"/>
    <col min="1791" max="1791" width="33.7109375" style="70" hidden="1"/>
    <col min="1792" max="1792" width="26" style="70" hidden="1"/>
    <col min="1793" max="1793" width="10.7109375" style="70" hidden="1"/>
    <col min="1794" max="1794" width="12.42578125" style="70" hidden="1"/>
    <col min="1795" max="1796" width="12" style="70" hidden="1"/>
    <col min="1797" max="1798" width="10.7109375" style="70" hidden="1"/>
    <col min="1799" max="1799" width="11" style="70" hidden="1"/>
    <col min="1800" max="1808" width="10.7109375" style="70" hidden="1"/>
    <col min="1809" max="1809" width="13.140625" style="70" hidden="1"/>
    <col min="1810" max="1812" width="9.140625" style="70" hidden="1"/>
    <col min="1813" max="1822" width="0" style="70" hidden="1"/>
    <col min="1823" max="1823" width="11.28515625" style="70" hidden="1"/>
    <col min="1824" max="1824" width="12" style="70" hidden="1"/>
    <col min="1825" max="2044" width="9.140625" style="70" hidden="1"/>
    <col min="2045" max="2045" width="26.42578125" style="70" hidden="1"/>
    <col min="2046" max="2046" width="15.7109375" style="70" hidden="1"/>
    <col min="2047" max="2047" width="33.7109375" style="70" hidden="1"/>
    <col min="2048" max="2048" width="26" style="70" hidden="1"/>
    <col min="2049" max="2049" width="10.7109375" style="70" hidden="1"/>
    <col min="2050" max="2050" width="12.42578125" style="70" hidden="1"/>
    <col min="2051" max="2052" width="12" style="70" hidden="1"/>
    <col min="2053" max="2054" width="10.7109375" style="70" hidden="1"/>
    <col min="2055" max="2055" width="11" style="70" hidden="1"/>
    <col min="2056" max="2064" width="10.7109375" style="70" hidden="1"/>
    <col min="2065" max="2065" width="13.140625" style="70" hidden="1"/>
    <col min="2066" max="2068" width="9.140625" style="70" hidden="1"/>
    <col min="2069" max="2078" width="0" style="70" hidden="1"/>
    <col min="2079" max="2079" width="11.28515625" style="70" hidden="1"/>
    <col min="2080" max="2080" width="12" style="70" hidden="1"/>
    <col min="2081" max="2300" width="9.140625" style="70" hidden="1"/>
    <col min="2301" max="2301" width="26.42578125" style="70" hidden="1"/>
    <col min="2302" max="2302" width="15.7109375" style="70" hidden="1"/>
    <col min="2303" max="2303" width="33.7109375" style="70" hidden="1"/>
    <col min="2304" max="2304" width="26" style="70" hidden="1"/>
    <col min="2305" max="2305" width="10.7109375" style="70" hidden="1"/>
    <col min="2306" max="2306" width="12.42578125" style="70" hidden="1"/>
    <col min="2307" max="2308" width="12" style="70" hidden="1"/>
    <col min="2309" max="2310" width="10.7109375" style="70" hidden="1"/>
    <col min="2311" max="2311" width="11" style="70" hidden="1"/>
    <col min="2312" max="2320" width="10.7109375" style="70" hidden="1"/>
    <col min="2321" max="2321" width="13.140625" style="70" hidden="1"/>
    <col min="2322" max="2324" width="9.140625" style="70" hidden="1"/>
    <col min="2325" max="2334" width="0" style="70" hidden="1"/>
    <col min="2335" max="2335" width="11.28515625" style="70" hidden="1"/>
    <col min="2336" max="2336" width="12" style="70" hidden="1"/>
    <col min="2337" max="2556" width="9.140625" style="70" hidden="1"/>
    <col min="2557" max="2557" width="26.42578125" style="70" hidden="1"/>
    <col min="2558" max="2558" width="15.7109375" style="70" hidden="1"/>
    <col min="2559" max="2559" width="33.7109375" style="70" hidden="1"/>
    <col min="2560" max="2560" width="26" style="70" hidden="1"/>
    <col min="2561" max="2561" width="10.7109375" style="70" hidden="1"/>
    <col min="2562" max="2562" width="12.42578125" style="70" hidden="1"/>
    <col min="2563" max="2564" width="12" style="70" hidden="1"/>
    <col min="2565" max="2566" width="10.7109375" style="70" hidden="1"/>
    <col min="2567" max="2567" width="11" style="70" hidden="1"/>
    <col min="2568" max="2576" width="10.7109375" style="70" hidden="1"/>
    <col min="2577" max="2577" width="13.140625" style="70" hidden="1"/>
    <col min="2578" max="2580" width="9.140625" style="70" hidden="1"/>
    <col min="2581" max="2590" width="0" style="70" hidden="1"/>
    <col min="2591" max="2591" width="11.28515625" style="70" hidden="1"/>
    <col min="2592" max="2592" width="12" style="70" hidden="1"/>
    <col min="2593" max="2812" width="9.140625" style="70" hidden="1"/>
    <col min="2813" max="2813" width="26.42578125" style="70" hidden="1"/>
    <col min="2814" max="2814" width="15.7109375" style="70" hidden="1"/>
    <col min="2815" max="2815" width="33.7109375" style="70" hidden="1"/>
    <col min="2816" max="2816" width="26" style="70" hidden="1"/>
    <col min="2817" max="2817" width="10.7109375" style="70" hidden="1"/>
    <col min="2818" max="2818" width="12.42578125" style="70" hidden="1"/>
    <col min="2819" max="2820" width="12" style="70" hidden="1"/>
    <col min="2821" max="2822" width="10.7109375" style="70" hidden="1"/>
    <col min="2823" max="2823" width="11" style="70" hidden="1"/>
    <col min="2824" max="2832" width="10.7109375" style="70" hidden="1"/>
    <col min="2833" max="2833" width="13.140625" style="70" hidden="1"/>
    <col min="2834" max="2836" width="9.140625" style="70" hidden="1"/>
    <col min="2837" max="2846" width="0" style="70" hidden="1"/>
    <col min="2847" max="2847" width="11.28515625" style="70" hidden="1"/>
    <col min="2848" max="2848" width="12" style="70" hidden="1"/>
    <col min="2849" max="3068" width="9.140625" style="70" hidden="1"/>
    <col min="3069" max="3069" width="26.42578125" style="70" hidden="1"/>
    <col min="3070" max="3070" width="15.7109375" style="70" hidden="1"/>
    <col min="3071" max="3071" width="33.7109375" style="70" hidden="1"/>
    <col min="3072" max="3072" width="26" style="70" hidden="1"/>
    <col min="3073" max="3073" width="10.7109375" style="70" hidden="1"/>
    <col min="3074" max="3074" width="12.42578125" style="70" hidden="1"/>
    <col min="3075" max="3076" width="12" style="70" hidden="1"/>
    <col min="3077" max="3078" width="10.7109375" style="70" hidden="1"/>
    <col min="3079" max="3079" width="11" style="70" hidden="1"/>
    <col min="3080" max="3088" width="10.7109375" style="70" hidden="1"/>
    <col min="3089" max="3089" width="13.140625" style="70" hidden="1"/>
    <col min="3090" max="3092" width="9.140625" style="70" hidden="1"/>
    <col min="3093" max="3102" width="0" style="70" hidden="1"/>
    <col min="3103" max="3103" width="11.28515625" style="70" hidden="1"/>
    <col min="3104" max="3104" width="12" style="70" hidden="1"/>
    <col min="3105" max="3324" width="9.140625" style="70" hidden="1"/>
    <col min="3325" max="3325" width="26.42578125" style="70" hidden="1"/>
    <col min="3326" max="3326" width="15.7109375" style="70" hidden="1"/>
    <col min="3327" max="3327" width="33.7109375" style="70" hidden="1"/>
    <col min="3328" max="3328" width="26" style="70" hidden="1"/>
    <col min="3329" max="3329" width="10.7109375" style="70" hidden="1"/>
    <col min="3330" max="3330" width="12.42578125" style="70" hidden="1"/>
    <col min="3331" max="3332" width="12" style="70" hidden="1"/>
    <col min="3333" max="3334" width="10.7109375" style="70" hidden="1"/>
    <col min="3335" max="3335" width="11" style="70" hidden="1"/>
    <col min="3336" max="3344" width="10.7109375" style="70" hidden="1"/>
    <col min="3345" max="3345" width="13.140625" style="70" hidden="1"/>
    <col min="3346" max="3348" width="9.140625" style="70" hidden="1"/>
    <col min="3349" max="3358" width="0" style="70" hidden="1"/>
    <col min="3359" max="3359" width="11.28515625" style="70" hidden="1"/>
    <col min="3360" max="3360" width="12" style="70" hidden="1"/>
    <col min="3361" max="3580" width="9.140625" style="70" hidden="1"/>
    <col min="3581" max="3581" width="26.42578125" style="70" hidden="1"/>
    <col min="3582" max="3582" width="15.7109375" style="70" hidden="1"/>
    <col min="3583" max="3583" width="33.7109375" style="70" hidden="1"/>
    <col min="3584" max="3584" width="26" style="70" hidden="1"/>
    <col min="3585" max="3585" width="10.7109375" style="70" hidden="1"/>
    <col min="3586" max="3586" width="12.42578125" style="70" hidden="1"/>
    <col min="3587" max="3588" width="12" style="70" hidden="1"/>
    <col min="3589" max="3590" width="10.7109375" style="70" hidden="1"/>
    <col min="3591" max="3591" width="11" style="70" hidden="1"/>
    <col min="3592" max="3600" width="10.7109375" style="70" hidden="1"/>
    <col min="3601" max="3601" width="13.140625" style="70" hidden="1"/>
    <col min="3602" max="3604" width="9.140625" style="70" hidden="1"/>
    <col min="3605" max="3614" width="0" style="70" hidden="1"/>
    <col min="3615" max="3615" width="11.28515625" style="70" hidden="1"/>
    <col min="3616" max="3616" width="12" style="70" hidden="1"/>
    <col min="3617" max="3836" width="9.140625" style="70" hidden="1"/>
    <col min="3837" max="3837" width="26.42578125" style="70" hidden="1"/>
    <col min="3838" max="3838" width="15.7109375" style="70" hidden="1"/>
    <col min="3839" max="3839" width="33.7109375" style="70" hidden="1"/>
    <col min="3840" max="3840" width="26" style="70" hidden="1"/>
    <col min="3841" max="3841" width="10.7109375" style="70" hidden="1"/>
    <col min="3842" max="3842" width="12.42578125" style="70" hidden="1"/>
    <col min="3843" max="3844" width="12" style="70" hidden="1"/>
    <col min="3845" max="3846" width="10.7109375" style="70" hidden="1"/>
    <col min="3847" max="3847" width="11" style="70" hidden="1"/>
    <col min="3848" max="3856" width="10.7109375" style="70" hidden="1"/>
    <col min="3857" max="3857" width="13.140625" style="70" hidden="1"/>
    <col min="3858" max="3860" width="9.140625" style="70" hidden="1"/>
    <col min="3861" max="3870" width="0" style="70" hidden="1"/>
    <col min="3871" max="3871" width="11.28515625" style="70" hidden="1"/>
    <col min="3872" max="3872" width="12" style="70" hidden="1"/>
    <col min="3873" max="4092" width="9.140625" style="70" hidden="1"/>
    <col min="4093" max="4093" width="26.42578125" style="70" hidden="1"/>
    <col min="4094" max="4094" width="15.7109375" style="70" hidden="1"/>
    <col min="4095" max="4095" width="33.7109375" style="70" hidden="1"/>
    <col min="4096" max="4096" width="26" style="70" hidden="1"/>
    <col min="4097" max="4097" width="10.7109375" style="70" hidden="1"/>
    <col min="4098" max="4098" width="12.42578125" style="70" hidden="1"/>
    <col min="4099" max="4100" width="12" style="70" hidden="1"/>
    <col min="4101" max="4102" width="10.7109375" style="70" hidden="1"/>
    <col min="4103" max="4103" width="11" style="70" hidden="1"/>
    <col min="4104" max="4112" width="10.7109375" style="70" hidden="1"/>
    <col min="4113" max="4113" width="13.140625" style="70" hidden="1"/>
    <col min="4114" max="4116" width="9.140625" style="70" hidden="1"/>
    <col min="4117" max="4126" width="0" style="70" hidden="1"/>
    <col min="4127" max="4127" width="11.28515625" style="70" hidden="1"/>
    <col min="4128" max="4128" width="12" style="70" hidden="1"/>
    <col min="4129" max="4348" width="9.140625" style="70" hidden="1"/>
    <col min="4349" max="4349" width="26.42578125" style="70" hidden="1"/>
    <col min="4350" max="4350" width="15.7109375" style="70" hidden="1"/>
    <col min="4351" max="4351" width="33.7109375" style="70" hidden="1"/>
    <col min="4352" max="4352" width="26" style="70" hidden="1"/>
    <col min="4353" max="4353" width="10.7109375" style="70" hidden="1"/>
    <col min="4354" max="4354" width="12.42578125" style="70" hidden="1"/>
    <col min="4355" max="4356" width="12" style="70" hidden="1"/>
    <col min="4357" max="4358" width="10.7109375" style="70" hidden="1"/>
    <col min="4359" max="4359" width="11" style="70" hidden="1"/>
    <col min="4360" max="4368" width="10.7109375" style="70" hidden="1"/>
    <col min="4369" max="4369" width="13.140625" style="70" hidden="1"/>
    <col min="4370" max="4372" width="9.140625" style="70" hidden="1"/>
    <col min="4373" max="4382" width="0" style="70" hidden="1"/>
    <col min="4383" max="4383" width="11.28515625" style="70" hidden="1"/>
    <col min="4384" max="4384" width="12" style="70" hidden="1"/>
    <col min="4385" max="4604" width="9.140625" style="70" hidden="1"/>
    <col min="4605" max="4605" width="26.42578125" style="70" hidden="1"/>
    <col min="4606" max="4606" width="15.7109375" style="70" hidden="1"/>
    <col min="4607" max="4607" width="33.7109375" style="70" hidden="1"/>
    <col min="4608" max="4608" width="26" style="70" hidden="1"/>
    <col min="4609" max="4609" width="10.7109375" style="70" hidden="1"/>
    <col min="4610" max="4610" width="12.42578125" style="70" hidden="1"/>
    <col min="4611" max="4612" width="12" style="70" hidden="1"/>
    <col min="4613" max="4614" width="10.7109375" style="70" hidden="1"/>
    <col min="4615" max="4615" width="11" style="70" hidden="1"/>
    <col min="4616" max="4624" width="10.7109375" style="70" hidden="1"/>
    <col min="4625" max="4625" width="13.140625" style="70" hidden="1"/>
    <col min="4626" max="4628" width="9.140625" style="70" hidden="1"/>
    <col min="4629" max="4638" width="0" style="70" hidden="1"/>
    <col min="4639" max="4639" width="11.28515625" style="70" hidden="1"/>
    <col min="4640" max="4640" width="12" style="70" hidden="1"/>
    <col min="4641" max="4860" width="9.140625" style="70" hidden="1"/>
    <col min="4861" max="4861" width="26.42578125" style="70" hidden="1"/>
    <col min="4862" max="4862" width="15.7109375" style="70" hidden="1"/>
    <col min="4863" max="4863" width="33.7109375" style="70" hidden="1"/>
    <col min="4864" max="4864" width="26" style="70" hidden="1"/>
    <col min="4865" max="4865" width="10.7109375" style="70" hidden="1"/>
    <col min="4866" max="4866" width="12.42578125" style="70" hidden="1"/>
    <col min="4867" max="4868" width="12" style="70" hidden="1"/>
    <col min="4869" max="4870" width="10.7109375" style="70" hidden="1"/>
    <col min="4871" max="4871" width="11" style="70" hidden="1"/>
    <col min="4872" max="4880" width="10.7109375" style="70" hidden="1"/>
    <col min="4881" max="4881" width="13.140625" style="70" hidden="1"/>
    <col min="4882" max="4884" width="9.140625" style="70" hidden="1"/>
    <col min="4885" max="4894" width="0" style="70" hidden="1"/>
    <col min="4895" max="4895" width="11.28515625" style="70" hidden="1"/>
    <col min="4896" max="4896" width="12" style="70" hidden="1"/>
    <col min="4897" max="5116" width="9.140625" style="70" hidden="1"/>
    <col min="5117" max="5117" width="26.42578125" style="70" hidden="1"/>
    <col min="5118" max="5118" width="15.7109375" style="70" hidden="1"/>
    <col min="5119" max="5119" width="33.7109375" style="70" hidden="1"/>
    <col min="5120" max="5120" width="26" style="70" hidden="1"/>
    <col min="5121" max="5121" width="10.7109375" style="70" hidden="1"/>
    <col min="5122" max="5122" width="12.42578125" style="70" hidden="1"/>
    <col min="5123" max="5124" width="12" style="70" hidden="1"/>
    <col min="5125" max="5126" width="10.7109375" style="70" hidden="1"/>
    <col min="5127" max="5127" width="11" style="70" hidden="1"/>
    <col min="5128" max="5136" width="10.7109375" style="70" hidden="1"/>
    <col min="5137" max="5137" width="13.140625" style="70" hidden="1"/>
    <col min="5138" max="5140" width="9.140625" style="70" hidden="1"/>
    <col min="5141" max="5150" width="0" style="70" hidden="1"/>
    <col min="5151" max="5151" width="11.28515625" style="70" hidden="1"/>
    <col min="5152" max="5152" width="12" style="70" hidden="1"/>
    <col min="5153" max="5372" width="9.140625" style="70" hidden="1"/>
    <col min="5373" max="5373" width="26.42578125" style="70" hidden="1"/>
    <col min="5374" max="5374" width="15.7109375" style="70" hidden="1"/>
    <col min="5375" max="5375" width="33.7109375" style="70" hidden="1"/>
    <col min="5376" max="5376" width="26" style="70" hidden="1"/>
    <col min="5377" max="5377" width="10.7109375" style="70" hidden="1"/>
    <col min="5378" max="5378" width="12.42578125" style="70" hidden="1"/>
    <col min="5379" max="5380" width="12" style="70" hidden="1"/>
    <col min="5381" max="5382" width="10.7109375" style="70" hidden="1"/>
    <col min="5383" max="5383" width="11" style="70" hidden="1"/>
    <col min="5384" max="5392" width="10.7109375" style="70" hidden="1"/>
    <col min="5393" max="5393" width="13.140625" style="70" hidden="1"/>
    <col min="5394" max="5396" width="9.140625" style="70" hidden="1"/>
    <col min="5397" max="5406" width="0" style="70" hidden="1"/>
    <col min="5407" max="5407" width="11.28515625" style="70" hidden="1"/>
    <col min="5408" max="5408" width="12" style="70" hidden="1"/>
    <col min="5409" max="5628" width="9.140625" style="70" hidden="1"/>
    <col min="5629" max="5629" width="26.42578125" style="70" hidden="1"/>
    <col min="5630" max="5630" width="15.7109375" style="70" hidden="1"/>
    <col min="5631" max="5631" width="33.7109375" style="70" hidden="1"/>
    <col min="5632" max="5632" width="26" style="70" hidden="1"/>
    <col min="5633" max="5633" width="10.7109375" style="70" hidden="1"/>
    <col min="5634" max="5634" width="12.42578125" style="70" hidden="1"/>
    <col min="5635" max="5636" width="12" style="70" hidden="1"/>
    <col min="5637" max="5638" width="10.7109375" style="70" hidden="1"/>
    <col min="5639" max="5639" width="11" style="70" hidden="1"/>
    <col min="5640" max="5648" width="10.7109375" style="70" hidden="1"/>
    <col min="5649" max="5649" width="13.140625" style="70" hidden="1"/>
    <col min="5650" max="5652" width="9.140625" style="70" hidden="1"/>
    <col min="5653" max="5662" width="0" style="70" hidden="1"/>
    <col min="5663" max="5663" width="11.28515625" style="70" hidden="1"/>
    <col min="5664" max="5664" width="12" style="70" hidden="1"/>
    <col min="5665" max="5884" width="9.140625" style="70" hidden="1"/>
    <col min="5885" max="5885" width="26.42578125" style="70" hidden="1"/>
    <col min="5886" max="5886" width="15.7109375" style="70" hidden="1"/>
    <col min="5887" max="5887" width="33.7109375" style="70" hidden="1"/>
    <col min="5888" max="5888" width="26" style="70" hidden="1"/>
    <col min="5889" max="5889" width="10.7109375" style="70" hidden="1"/>
    <col min="5890" max="5890" width="12.42578125" style="70" hidden="1"/>
    <col min="5891" max="5892" width="12" style="70" hidden="1"/>
    <col min="5893" max="5894" width="10.7109375" style="70" hidden="1"/>
    <col min="5895" max="5895" width="11" style="70" hidden="1"/>
    <col min="5896" max="5904" width="10.7109375" style="70" hidden="1"/>
    <col min="5905" max="5905" width="13.140625" style="70" hidden="1"/>
    <col min="5906" max="5908" width="9.140625" style="70" hidden="1"/>
    <col min="5909" max="5918" width="0" style="70" hidden="1"/>
    <col min="5919" max="5919" width="11.28515625" style="70" hidden="1"/>
    <col min="5920" max="5920" width="12" style="70" hidden="1"/>
    <col min="5921" max="6140" width="9.140625" style="70" hidden="1"/>
    <col min="6141" max="6141" width="26.42578125" style="70" hidden="1"/>
    <col min="6142" max="6142" width="15.7109375" style="70" hidden="1"/>
    <col min="6143" max="6143" width="33.7109375" style="70" hidden="1"/>
    <col min="6144" max="6144" width="26" style="70" hidden="1"/>
    <col min="6145" max="6145" width="10.7109375" style="70" hidden="1"/>
    <col min="6146" max="6146" width="12.42578125" style="70" hidden="1"/>
    <col min="6147" max="6148" width="12" style="70" hidden="1"/>
    <col min="6149" max="6150" width="10.7109375" style="70" hidden="1"/>
    <col min="6151" max="6151" width="11" style="70" hidden="1"/>
    <col min="6152" max="6160" width="10.7109375" style="70" hidden="1"/>
    <col min="6161" max="6161" width="13.140625" style="70" hidden="1"/>
    <col min="6162" max="6164" width="9.140625" style="70" hidden="1"/>
    <col min="6165" max="6174" width="0" style="70" hidden="1"/>
    <col min="6175" max="6175" width="11.28515625" style="70" hidden="1"/>
    <col min="6176" max="6176" width="12" style="70" hidden="1"/>
    <col min="6177" max="6396" width="9.140625" style="70" hidden="1"/>
    <col min="6397" max="6397" width="26.42578125" style="70" hidden="1"/>
    <col min="6398" max="6398" width="15.7109375" style="70" hidden="1"/>
    <col min="6399" max="6399" width="33.7109375" style="70" hidden="1"/>
    <col min="6400" max="6400" width="26" style="70" hidden="1"/>
    <col min="6401" max="6401" width="10.7109375" style="70" hidden="1"/>
    <col min="6402" max="6402" width="12.42578125" style="70" hidden="1"/>
    <col min="6403" max="6404" width="12" style="70" hidden="1"/>
    <col min="6405" max="6406" width="10.7109375" style="70" hidden="1"/>
    <col min="6407" max="6407" width="11" style="70" hidden="1"/>
    <col min="6408" max="6416" width="10.7109375" style="70" hidden="1"/>
    <col min="6417" max="6417" width="13.140625" style="70" hidden="1"/>
    <col min="6418" max="6420" width="9.140625" style="70" hidden="1"/>
    <col min="6421" max="6430" width="0" style="70" hidden="1"/>
    <col min="6431" max="6431" width="11.28515625" style="70" hidden="1"/>
    <col min="6432" max="6432" width="12" style="70" hidden="1"/>
    <col min="6433" max="6652" width="9.140625" style="70" hidden="1"/>
    <col min="6653" max="6653" width="26.42578125" style="70" hidden="1"/>
    <col min="6654" max="6654" width="15.7109375" style="70" hidden="1"/>
    <col min="6655" max="6655" width="33.7109375" style="70" hidden="1"/>
    <col min="6656" max="6656" width="26" style="70" hidden="1"/>
    <col min="6657" max="6657" width="10.7109375" style="70" hidden="1"/>
    <col min="6658" max="6658" width="12.42578125" style="70" hidden="1"/>
    <col min="6659" max="6660" width="12" style="70" hidden="1"/>
    <col min="6661" max="6662" width="10.7109375" style="70" hidden="1"/>
    <col min="6663" max="6663" width="11" style="70" hidden="1"/>
    <col min="6664" max="6672" width="10.7109375" style="70" hidden="1"/>
    <col min="6673" max="6673" width="13.140625" style="70" hidden="1"/>
    <col min="6674" max="6676" width="9.140625" style="70" hidden="1"/>
    <col min="6677" max="6686" width="0" style="70" hidden="1"/>
    <col min="6687" max="6687" width="11.28515625" style="70" hidden="1"/>
    <col min="6688" max="6688" width="12" style="70" hidden="1"/>
    <col min="6689" max="6908" width="9.140625" style="70" hidden="1"/>
    <col min="6909" max="6909" width="26.42578125" style="70" hidden="1"/>
    <col min="6910" max="6910" width="15.7109375" style="70" hidden="1"/>
    <col min="6911" max="6911" width="33.7109375" style="70" hidden="1"/>
    <col min="6912" max="6912" width="26" style="70" hidden="1"/>
    <col min="6913" max="6913" width="10.7109375" style="70" hidden="1"/>
    <col min="6914" max="6914" width="12.42578125" style="70" hidden="1"/>
    <col min="6915" max="6916" width="12" style="70" hidden="1"/>
    <col min="6917" max="6918" width="10.7109375" style="70" hidden="1"/>
    <col min="6919" max="6919" width="11" style="70" hidden="1"/>
    <col min="6920" max="6928" width="10.7109375" style="70" hidden="1"/>
    <col min="6929" max="6929" width="13.140625" style="70" hidden="1"/>
    <col min="6930" max="6932" width="9.140625" style="70" hidden="1"/>
    <col min="6933" max="6942" width="0" style="70" hidden="1"/>
    <col min="6943" max="6943" width="11.28515625" style="70" hidden="1"/>
    <col min="6944" max="6944" width="12" style="70" hidden="1"/>
    <col min="6945" max="7164" width="9.140625" style="70" hidden="1"/>
    <col min="7165" max="7165" width="26.42578125" style="70" hidden="1"/>
    <col min="7166" max="7166" width="15.7109375" style="70" hidden="1"/>
    <col min="7167" max="7167" width="33.7109375" style="70" hidden="1"/>
    <col min="7168" max="7168" width="26" style="70" hidden="1"/>
    <col min="7169" max="7169" width="10.7109375" style="70" hidden="1"/>
    <col min="7170" max="7170" width="12.42578125" style="70" hidden="1"/>
    <col min="7171" max="7172" width="12" style="70" hidden="1"/>
    <col min="7173" max="7174" width="10.7109375" style="70" hidden="1"/>
    <col min="7175" max="7175" width="11" style="70" hidden="1"/>
    <col min="7176" max="7184" width="10.7109375" style="70" hidden="1"/>
    <col min="7185" max="7185" width="13.140625" style="70" hidden="1"/>
    <col min="7186" max="7188" width="9.140625" style="70" hidden="1"/>
    <col min="7189" max="7198" width="0" style="70" hidden="1"/>
    <col min="7199" max="7199" width="11.28515625" style="70" hidden="1"/>
    <col min="7200" max="7200" width="12" style="70" hidden="1"/>
    <col min="7201" max="7420" width="9.140625" style="70" hidden="1"/>
    <col min="7421" max="7421" width="26.42578125" style="70" hidden="1"/>
    <col min="7422" max="7422" width="15.7109375" style="70" hidden="1"/>
    <col min="7423" max="7423" width="33.7109375" style="70" hidden="1"/>
    <col min="7424" max="7424" width="26" style="70" hidden="1"/>
    <col min="7425" max="7425" width="10.7109375" style="70" hidden="1"/>
    <col min="7426" max="7426" width="12.42578125" style="70" hidden="1"/>
    <col min="7427" max="7428" width="12" style="70" hidden="1"/>
    <col min="7429" max="7430" width="10.7109375" style="70" hidden="1"/>
    <col min="7431" max="7431" width="11" style="70" hidden="1"/>
    <col min="7432" max="7440" width="10.7109375" style="70" hidden="1"/>
    <col min="7441" max="7441" width="13.140625" style="70" hidden="1"/>
    <col min="7442" max="7444" width="9.140625" style="70" hidden="1"/>
    <col min="7445" max="7454" width="0" style="70" hidden="1"/>
    <col min="7455" max="7455" width="11.28515625" style="70" hidden="1"/>
    <col min="7456" max="7456" width="12" style="70" hidden="1"/>
    <col min="7457" max="7676" width="9.140625" style="70" hidden="1"/>
    <col min="7677" max="7677" width="26.42578125" style="70" hidden="1"/>
    <col min="7678" max="7678" width="15.7109375" style="70" hidden="1"/>
    <col min="7679" max="7679" width="33.7109375" style="70" hidden="1"/>
    <col min="7680" max="7680" width="26" style="70" hidden="1"/>
    <col min="7681" max="7681" width="10.7109375" style="70" hidden="1"/>
    <col min="7682" max="7682" width="12.42578125" style="70" hidden="1"/>
    <col min="7683" max="7684" width="12" style="70" hidden="1"/>
    <col min="7685" max="7686" width="10.7109375" style="70" hidden="1"/>
    <col min="7687" max="7687" width="11" style="70" hidden="1"/>
    <col min="7688" max="7696" width="10.7109375" style="70" hidden="1"/>
    <col min="7697" max="7697" width="13.140625" style="70" hidden="1"/>
    <col min="7698" max="7700" width="9.140625" style="70" hidden="1"/>
    <col min="7701" max="7710" width="0" style="70" hidden="1"/>
    <col min="7711" max="7711" width="11.28515625" style="70" hidden="1"/>
    <col min="7712" max="7712" width="12" style="70" hidden="1"/>
    <col min="7713" max="7932" width="9.140625" style="70" hidden="1"/>
    <col min="7933" max="7933" width="26.42578125" style="70" hidden="1"/>
    <col min="7934" max="7934" width="15.7109375" style="70" hidden="1"/>
    <col min="7935" max="7935" width="33.7109375" style="70" hidden="1"/>
    <col min="7936" max="7936" width="26" style="70" hidden="1"/>
    <col min="7937" max="7937" width="10.7109375" style="70" hidden="1"/>
    <col min="7938" max="7938" width="12.42578125" style="70" hidden="1"/>
    <col min="7939" max="7940" width="12" style="70" hidden="1"/>
    <col min="7941" max="7942" width="10.7109375" style="70" hidden="1"/>
    <col min="7943" max="7943" width="11" style="70" hidden="1"/>
    <col min="7944" max="7952" width="10.7109375" style="70" hidden="1"/>
    <col min="7953" max="7953" width="13.140625" style="70" hidden="1"/>
    <col min="7954" max="7956" width="9.140625" style="70" hidden="1"/>
    <col min="7957" max="7966" width="0" style="70" hidden="1"/>
    <col min="7967" max="7967" width="11.28515625" style="70" hidden="1"/>
    <col min="7968" max="7968" width="12" style="70" hidden="1"/>
    <col min="7969" max="8188" width="9.140625" style="70" hidden="1"/>
    <col min="8189" max="8189" width="26.42578125" style="70" hidden="1"/>
    <col min="8190" max="8190" width="15.7109375" style="70" hidden="1"/>
    <col min="8191" max="8191" width="33.7109375" style="70" hidden="1"/>
    <col min="8192" max="8192" width="26" style="70" hidden="1"/>
    <col min="8193" max="8193" width="10.7109375" style="70" hidden="1"/>
    <col min="8194" max="8194" width="12.42578125" style="70" hidden="1"/>
    <col min="8195" max="8196" width="12" style="70" hidden="1"/>
    <col min="8197" max="8198" width="10.7109375" style="70" hidden="1"/>
    <col min="8199" max="8199" width="11" style="70" hidden="1"/>
    <col min="8200" max="8208" width="10.7109375" style="70" hidden="1"/>
    <col min="8209" max="8209" width="13.140625" style="70" hidden="1"/>
    <col min="8210" max="8212" width="9.140625" style="70" hidden="1"/>
    <col min="8213" max="8222" width="0" style="70" hidden="1"/>
    <col min="8223" max="8223" width="11.28515625" style="70" hidden="1"/>
    <col min="8224" max="8224" width="12" style="70" hidden="1"/>
    <col min="8225" max="8444" width="9.140625" style="70" hidden="1"/>
    <col min="8445" max="8445" width="26.42578125" style="70" hidden="1"/>
    <col min="8446" max="8446" width="15.7109375" style="70" hidden="1"/>
    <col min="8447" max="8447" width="33.7109375" style="70" hidden="1"/>
    <col min="8448" max="8448" width="26" style="70" hidden="1"/>
    <col min="8449" max="8449" width="10.7109375" style="70" hidden="1"/>
    <col min="8450" max="8450" width="12.42578125" style="70" hidden="1"/>
    <col min="8451" max="8452" width="12" style="70" hidden="1"/>
    <col min="8453" max="8454" width="10.7109375" style="70" hidden="1"/>
    <col min="8455" max="8455" width="11" style="70" hidden="1"/>
    <col min="8456" max="8464" width="10.7109375" style="70" hidden="1"/>
    <col min="8465" max="8465" width="13.140625" style="70" hidden="1"/>
    <col min="8466" max="8468" width="9.140625" style="70" hidden="1"/>
    <col min="8469" max="8478" width="0" style="70" hidden="1"/>
    <col min="8479" max="8479" width="11.28515625" style="70" hidden="1"/>
    <col min="8480" max="8480" width="12" style="70" hidden="1"/>
    <col min="8481" max="8700" width="9.140625" style="70" hidden="1"/>
    <col min="8701" max="8701" width="26.42578125" style="70" hidden="1"/>
    <col min="8702" max="8702" width="15.7109375" style="70" hidden="1"/>
    <col min="8703" max="8703" width="33.7109375" style="70" hidden="1"/>
    <col min="8704" max="8704" width="26" style="70" hidden="1"/>
    <col min="8705" max="8705" width="10.7109375" style="70" hidden="1"/>
    <col min="8706" max="8706" width="12.42578125" style="70" hidden="1"/>
    <col min="8707" max="8708" width="12" style="70" hidden="1"/>
    <col min="8709" max="8710" width="10.7109375" style="70" hidden="1"/>
    <col min="8711" max="8711" width="11" style="70" hidden="1"/>
    <col min="8712" max="8720" width="10.7109375" style="70" hidden="1"/>
    <col min="8721" max="8721" width="13.140625" style="70" hidden="1"/>
    <col min="8722" max="8724" width="9.140625" style="70" hidden="1"/>
    <col min="8725" max="8734" width="0" style="70" hidden="1"/>
    <col min="8735" max="8735" width="11.28515625" style="70" hidden="1"/>
    <col min="8736" max="8736" width="12" style="70" hidden="1"/>
    <col min="8737" max="8956" width="9.140625" style="70" hidden="1"/>
    <col min="8957" max="8957" width="26.42578125" style="70" hidden="1"/>
    <col min="8958" max="8958" width="15.7109375" style="70" hidden="1"/>
    <col min="8959" max="8959" width="33.7109375" style="70" hidden="1"/>
    <col min="8960" max="8960" width="26" style="70" hidden="1"/>
    <col min="8961" max="8961" width="10.7109375" style="70" hidden="1"/>
    <col min="8962" max="8962" width="12.42578125" style="70" hidden="1"/>
    <col min="8963" max="8964" width="12" style="70" hidden="1"/>
    <col min="8965" max="8966" width="10.7109375" style="70" hidden="1"/>
    <col min="8967" max="8967" width="11" style="70" hidden="1"/>
    <col min="8968" max="8976" width="10.7109375" style="70" hidden="1"/>
    <col min="8977" max="8977" width="13.140625" style="70" hidden="1"/>
    <col min="8978" max="8980" width="9.140625" style="70" hidden="1"/>
    <col min="8981" max="8990" width="0" style="70" hidden="1"/>
    <col min="8991" max="8991" width="11.28515625" style="70" hidden="1"/>
    <col min="8992" max="8992" width="12" style="70" hidden="1"/>
    <col min="8993" max="9212" width="9.140625" style="70" hidden="1"/>
    <col min="9213" max="9213" width="26.42578125" style="70" hidden="1"/>
    <col min="9214" max="9214" width="15.7109375" style="70" hidden="1"/>
    <col min="9215" max="9215" width="33.7109375" style="70" hidden="1"/>
    <col min="9216" max="9216" width="26" style="70" hidden="1"/>
    <col min="9217" max="9217" width="10.7109375" style="70" hidden="1"/>
    <col min="9218" max="9218" width="12.42578125" style="70" hidden="1"/>
    <col min="9219" max="9220" width="12" style="70" hidden="1"/>
    <col min="9221" max="9222" width="10.7109375" style="70" hidden="1"/>
    <col min="9223" max="9223" width="11" style="70" hidden="1"/>
    <col min="9224" max="9232" width="10.7109375" style="70" hidden="1"/>
    <col min="9233" max="9233" width="13.140625" style="70" hidden="1"/>
    <col min="9234" max="9236" width="9.140625" style="70" hidden="1"/>
    <col min="9237" max="9246" width="0" style="70" hidden="1"/>
    <col min="9247" max="9247" width="11.28515625" style="70" hidden="1"/>
    <col min="9248" max="9248" width="12" style="70" hidden="1"/>
    <col min="9249" max="9468" width="9.140625" style="70" hidden="1"/>
    <col min="9469" max="9469" width="26.42578125" style="70" hidden="1"/>
    <col min="9470" max="9470" width="15.7109375" style="70" hidden="1"/>
    <col min="9471" max="9471" width="33.7109375" style="70" hidden="1"/>
    <col min="9472" max="9472" width="26" style="70" hidden="1"/>
    <col min="9473" max="9473" width="10.7109375" style="70" hidden="1"/>
    <col min="9474" max="9474" width="12.42578125" style="70" hidden="1"/>
    <col min="9475" max="9476" width="12" style="70" hidden="1"/>
    <col min="9477" max="9478" width="10.7109375" style="70" hidden="1"/>
    <col min="9479" max="9479" width="11" style="70" hidden="1"/>
    <col min="9480" max="9488" width="10.7109375" style="70" hidden="1"/>
    <col min="9489" max="9489" width="13.140625" style="70" hidden="1"/>
    <col min="9490" max="9492" width="9.140625" style="70" hidden="1"/>
    <col min="9493" max="9502" width="0" style="70" hidden="1"/>
    <col min="9503" max="9503" width="11.28515625" style="70" hidden="1"/>
    <col min="9504" max="9504" width="12" style="70" hidden="1"/>
    <col min="9505" max="9724" width="9.140625" style="70" hidden="1"/>
    <col min="9725" max="9725" width="26.42578125" style="70" hidden="1"/>
    <col min="9726" max="9726" width="15.7109375" style="70" hidden="1"/>
    <col min="9727" max="9727" width="33.7109375" style="70" hidden="1"/>
    <col min="9728" max="9728" width="26" style="70" hidden="1"/>
    <col min="9729" max="9729" width="10.7109375" style="70" hidden="1"/>
    <col min="9730" max="9730" width="12.42578125" style="70" hidden="1"/>
    <col min="9731" max="9732" width="12" style="70" hidden="1"/>
    <col min="9733" max="9734" width="10.7109375" style="70" hidden="1"/>
    <col min="9735" max="9735" width="11" style="70" hidden="1"/>
    <col min="9736" max="9744" width="10.7109375" style="70" hidden="1"/>
    <col min="9745" max="9745" width="13.140625" style="70" hidden="1"/>
    <col min="9746" max="9748" width="9.140625" style="70" hidden="1"/>
    <col min="9749" max="9758" width="0" style="70" hidden="1"/>
    <col min="9759" max="9759" width="11.28515625" style="70" hidden="1"/>
    <col min="9760" max="9760" width="12" style="70" hidden="1"/>
    <col min="9761" max="9980" width="9.140625" style="70" hidden="1"/>
    <col min="9981" max="9981" width="26.42578125" style="70" hidden="1"/>
    <col min="9982" max="9982" width="15.7109375" style="70" hidden="1"/>
    <col min="9983" max="9983" width="33.7109375" style="70" hidden="1"/>
    <col min="9984" max="9984" width="26" style="70" hidden="1"/>
    <col min="9985" max="9985" width="10.7109375" style="70" hidden="1"/>
    <col min="9986" max="9986" width="12.42578125" style="70" hidden="1"/>
    <col min="9987" max="9988" width="12" style="70" hidden="1"/>
    <col min="9989" max="9990" width="10.7109375" style="70" hidden="1"/>
    <col min="9991" max="9991" width="11" style="70" hidden="1"/>
    <col min="9992" max="10000" width="10.7109375" style="70" hidden="1"/>
    <col min="10001" max="10001" width="13.140625" style="70" hidden="1"/>
    <col min="10002" max="10004" width="9.140625" style="70" hidden="1"/>
    <col min="10005" max="10014" width="0" style="70" hidden="1"/>
    <col min="10015" max="10015" width="11.28515625" style="70" hidden="1"/>
    <col min="10016" max="10016" width="12" style="70" hidden="1"/>
    <col min="10017" max="10236" width="9.140625" style="70" hidden="1"/>
    <col min="10237" max="10237" width="26.42578125" style="70" hidden="1"/>
    <col min="10238" max="10238" width="15.7109375" style="70" hidden="1"/>
    <col min="10239" max="10239" width="33.7109375" style="70" hidden="1"/>
    <col min="10240" max="10240" width="26" style="70" hidden="1"/>
    <col min="10241" max="10241" width="10.7109375" style="70" hidden="1"/>
    <col min="10242" max="10242" width="12.42578125" style="70" hidden="1"/>
    <col min="10243" max="10244" width="12" style="70" hidden="1"/>
    <col min="10245" max="10246" width="10.7109375" style="70" hidden="1"/>
    <col min="10247" max="10247" width="11" style="70" hidden="1"/>
    <col min="10248" max="10256" width="10.7109375" style="70" hidden="1"/>
    <col min="10257" max="10257" width="13.140625" style="70" hidden="1"/>
    <col min="10258" max="10260" width="9.140625" style="70" hidden="1"/>
    <col min="10261" max="10270" width="0" style="70" hidden="1"/>
    <col min="10271" max="10271" width="11.28515625" style="70" hidden="1"/>
    <col min="10272" max="10272" width="12" style="70" hidden="1"/>
    <col min="10273" max="10492" width="9.140625" style="70" hidden="1"/>
    <col min="10493" max="10493" width="26.42578125" style="70" hidden="1"/>
    <col min="10494" max="10494" width="15.7109375" style="70" hidden="1"/>
    <col min="10495" max="10495" width="33.7109375" style="70" hidden="1"/>
    <col min="10496" max="10496" width="26" style="70" hidden="1"/>
    <col min="10497" max="10497" width="10.7109375" style="70" hidden="1"/>
    <col min="10498" max="10498" width="12.42578125" style="70" hidden="1"/>
    <col min="10499" max="10500" width="12" style="70" hidden="1"/>
    <col min="10501" max="10502" width="10.7109375" style="70" hidden="1"/>
    <col min="10503" max="10503" width="11" style="70" hidden="1"/>
    <col min="10504" max="10512" width="10.7109375" style="70" hidden="1"/>
    <col min="10513" max="10513" width="13.140625" style="70" hidden="1"/>
    <col min="10514" max="10516" width="9.140625" style="70" hidden="1"/>
    <col min="10517" max="10526" width="0" style="70" hidden="1"/>
    <col min="10527" max="10527" width="11.28515625" style="70" hidden="1"/>
    <col min="10528" max="10528" width="12" style="70" hidden="1"/>
    <col min="10529" max="10748" width="9.140625" style="70" hidden="1"/>
    <col min="10749" max="10749" width="26.42578125" style="70" hidden="1"/>
    <col min="10750" max="10750" width="15.7109375" style="70" hidden="1"/>
    <col min="10751" max="10751" width="33.7109375" style="70" hidden="1"/>
    <col min="10752" max="10752" width="26" style="70" hidden="1"/>
    <col min="10753" max="10753" width="10.7109375" style="70" hidden="1"/>
    <col min="10754" max="10754" width="12.42578125" style="70" hidden="1"/>
    <col min="10755" max="10756" width="12" style="70" hidden="1"/>
    <col min="10757" max="10758" width="10.7109375" style="70" hidden="1"/>
    <col min="10759" max="10759" width="11" style="70" hidden="1"/>
    <col min="10760" max="10768" width="10.7109375" style="70" hidden="1"/>
    <col min="10769" max="10769" width="13.140625" style="70" hidden="1"/>
    <col min="10770" max="10772" width="9.140625" style="70" hidden="1"/>
    <col min="10773" max="10782" width="0" style="70" hidden="1"/>
    <col min="10783" max="10783" width="11.28515625" style="70" hidden="1"/>
    <col min="10784" max="10784" width="12" style="70" hidden="1"/>
    <col min="10785" max="11004" width="9.140625" style="70" hidden="1"/>
    <col min="11005" max="11005" width="26.42578125" style="70" hidden="1"/>
    <col min="11006" max="11006" width="15.7109375" style="70" hidden="1"/>
    <col min="11007" max="11007" width="33.7109375" style="70" hidden="1"/>
    <col min="11008" max="11008" width="26" style="70" hidden="1"/>
    <col min="11009" max="11009" width="10.7109375" style="70" hidden="1"/>
    <col min="11010" max="11010" width="12.42578125" style="70" hidden="1"/>
    <col min="11011" max="11012" width="12" style="70" hidden="1"/>
    <col min="11013" max="11014" width="10.7109375" style="70" hidden="1"/>
    <col min="11015" max="11015" width="11" style="70" hidden="1"/>
    <col min="11016" max="11024" width="10.7109375" style="70" hidden="1"/>
    <col min="11025" max="11025" width="13.140625" style="70" hidden="1"/>
    <col min="11026" max="11028" width="9.140625" style="70" hidden="1"/>
    <col min="11029" max="11038" width="0" style="70" hidden="1"/>
    <col min="11039" max="11039" width="11.28515625" style="70" hidden="1"/>
    <col min="11040" max="11040" width="12" style="70" hidden="1"/>
    <col min="11041" max="11260" width="9.140625" style="70" hidden="1"/>
    <col min="11261" max="11261" width="26.42578125" style="70" hidden="1"/>
    <col min="11262" max="11262" width="15.7109375" style="70" hidden="1"/>
    <col min="11263" max="11263" width="33.7109375" style="70" hidden="1"/>
    <col min="11264" max="11264" width="26" style="70" hidden="1"/>
    <col min="11265" max="11265" width="10.7109375" style="70" hidden="1"/>
    <col min="11266" max="11266" width="12.42578125" style="70" hidden="1"/>
    <col min="11267" max="11268" width="12" style="70" hidden="1"/>
    <col min="11269" max="11270" width="10.7109375" style="70" hidden="1"/>
    <col min="11271" max="11271" width="11" style="70" hidden="1"/>
    <col min="11272" max="11280" width="10.7109375" style="70" hidden="1"/>
    <col min="11281" max="11281" width="13.140625" style="70" hidden="1"/>
    <col min="11282" max="11284" width="9.140625" style="70" hidden="1"/>
    <col min="11285" max="11294" width="0" style="70" hidden="1"/>
    <col min="11295" max="11295" width="11.28515625" style="70" hidden="1"/>
    <col min="11296" max="11296" width="12" style="70" hidden="1"/>
    <col min="11297" max="11516" width="9.140625" style="70" hidden="1"/>
    <col min="11517" max="11517" width="26.42578125" style="70" hidden="1"/>
    <col min="11518" max="11518" width="15.7109375" style="70" hidden="1"/>
    <col min="11519" max="11519" width="33.7109375" style="70" hidden="1"/>
    <col min="11520" max="11520" width="26" style="70" hidden="1"/>
    <col min="11521" max="11521" width="10.7109375" style="70" hidden="1"/>
    <col min="11522" max="11522" width="12.42578125" style="70" hidden="1"/>
    <col min="11523" max="11524" width="12" style="70" hidden="1"/>
    <col min="11525" max="11526" width="10.7109375" style="70" hidden="1"/>
    <col min="11527" max="11527" width="11" style="70" hidden="1"/>
    <col min="11528" max="11536" width="10.7109375" style="70" hidden="1"/>
    <col min="11537" max="11537" width="13.140625" style="70" hidden="1"/>
    <col min="11538" max="11540" width="9.140625" style="70" hidden="1"/>
    <col min="11541" max="11550" width="0" style="70" hidden="1"/>
    <col min="11551" max="11551" width="11.28515625" style="70" hidden="1"/>
    <col min="11552" max="11552" width="12" style="70" hidden="1"/>
    <col min="11553" max="11772" width="9.140625" style="70" hidden="1"/>
    <col min="11773" max="11773" width="26.42578125" style="70" hidden="1"/>
    <col min="11774" max="11774" width="15.7109375" style="70" hidden="1"/>
    <col min="11775" max="11775" width="33.7109375" style="70" hidden="1"/>
    <col min="11776" max="11776" width="26" style="70" hidden="1"/>
    <col min="11777" max="11777" width="10.7109375" style="70" hidden="1"/>
    <col min="11778" max="11778" width="12.42578125" style="70" hidden="1"/>
    <col min="11779" max="11780" width="12" style="70" hidden="1"/>
    <col min="11781" max="11782" width="10.7109375" style="70" hidden="1"/>
    <col min="11783" max="11783" width="11" style="70" hidden="1"/>
    <col min="11784" max="11792" width="10.7109375" style="70" hidden="1"/>
    <col min="11793" max="11793" width="13.140625" style="70" hidden="1"/>
    <col min="11794" max="11796" width="9.140625" style="70" hidden="1"/>
    <col min="11797" max="11806" width="0" style="70" hidden="1"/>
    <col min="11807" max="11807" width="11.28515625" style="70" hidden="1"/>
    <col min="11808" max="11808" width="12" style="70" hidden="1"/>
    <col min="11809" max="12028" width="9.140625" style="70" hidden="1"/>
    <col min="12029" max="12029" width="26.42578125" style="70" hidden="1"/>
    <col min="12030" max="12030" width="15.7109375" style="70" hidden="1"/>
    <col min="12031" max="12031" width="33.7109375" style="70" hidden="1"/>
    <col min="12032" max="12032" width="26" style="70" hidden="1"/>
    <col min="12033" max="12033" width="10.7109375" style="70" hidden="1"/>
    <col min="12034" max="12034" width="12.42578125" style="70" hidden="1"/>
    <col min="12035" max="12036" width="12" style="70" hidden="1"/>
    <col min="12037" max="12038" width="10.7109375" style="70" hidden="1"/>
    <col min="12039" max="12039" width="11" style="70" hidden="1"/>
    <col min="12040" max="12048" width="10.7109375" style="70" hidden="1"/>
    <col min="12049" max="12049" width="13.140625" style="70" hidden="1"/>
    <col min="12050" max="12052" width="9.140625" style="70" hidden="1"/>
    <col min="12053" max="12062" width="0" style="70" hidden="1"/>
    <col min="12063" max="12063" width="11.28515625" style="70" hidden="1"/>
    <col min="12064" max="12064" width="12" style="70" hidden="1"/>
    <col min="12065" max="12284" width="9.140625" style="70" hidden="1"/>
    <col min="12285" max="12285" width="26.42578125" style="70" hidden="1"/>
    <col min="12286" max="12286" width="15.7109375" style="70" hidden="1"/>
    <col min="12287" max="12287" width="33.7109375" style="70" hidden="1"/>
    <col min="12288" max="12288" width="26" style="70" hidden="1"/>
    <col min="12289" max="12289" width="10.7109375" style="70" hidden="1"/>
    <col min="12290" max="12290" width="12.42578125" style="70" hidden="1"/>
    <col min="12291" max="12292" width="12" style="70" hidden="1"/>
    <col min="12293" max="12294" width="10.7109375" style="70" hidden="1"/>
    <col min="12295" max="12295" width="11" style="70" hidden="1"/>
    <col min="12296" max="12304" width="10.7109375" style="70" hidden="1"/>
    <col min="12305" max="12305" width="13.140625" style="70" hidden="1"/>
    <col min="12306" max="12308" width="9.140625" style="70" hidden="1"/>
    <col min="12309" max="12318" width="0" style="70" hidden="1"/>
    <col min="12319" max="12319" width="11.28515625" style="70" hidden="1"/>
    <col min="12320" max="12320" width="12" style="70" hidden="1"/>
    <col min="12321" max="12540" width="9.140625" style="70" hidden="1"/>
    <col min="12541" max="12541" width="26.42578125" style="70" hidden="1"/>
    <col min="12542" max="12542" width="15.7109375" style="70" hidden="1"/>
    <col min="12543" max="12543" width="33.7109375" style="70" hidden="1"/>
    <col min="12544" max="12544" width="26" style="70" hidden="1"/>
    <col min="12545" max="12545" width="10.7109375" style="70" hidden="1"/>
    <col min="12546" max="12546" width="12.42578125" style="70" hidden="1"/>
    <col min="12547" max="12548" width="12" style="70" hidden="1"/>
    <col min="12549" max="12550" width="10.7109375" style="70" hidden="1"/>
    <col min="12551" max="12551" width="11" style="70" hidden="1"/>
    <col min="12552" max="12560" width="10.7109375" style="70" hidden="1"/>
    <col min="12561" max="12561" width="13.140625" style="70" hidden="1"/>
    <col min="12562" max="12564" width="9.140625" style="70" hidden="1"/>
    <col min="12565" max="12574" width="0" style="70" hidden="1"/>
    <col min="12575" max="12575" width="11.28515625" style="70" hidden="1"/>
    <col min="12576" max="12576" width="12" style="70" hidden="1"/>
    <col min="12577" max="12796" width="9.140625" style="70" hidden="1"/>
    <col min="12797" max="12797" width="26.42578125" style="70" hidden="1"/>
    <col min="12798" max="12798" width="15.7109375" style="70" hidden="1"/>
    <col min="12799" max="12799" width="33.7109375" style="70" hidden="1"/>
    <col min="12800" max="12800" width="26" style="70" hidden="1"/>
    <col min="12801" max="12801" width="10.7109375" style="70" hidden="1"/>
    <col min="12802" max="12802" width="12.42578125" style="70" hidden="1"/>
    <col min="12803" max="12804" width="12" style="70" hidden="1"/>
    <col min="12805" max="12806" width="10.7109375" style="70" hidden="1"/>
    <col min="12807" max="12807" width="11" style="70" hidden="1"/>
    <col min="12808" max="12816" width="10.7109375" style="70" hidden="1"/>
    <col min="12817" max="12817" width="13.140625" style="70" hidden="1"/>
    <col min="12818" max="12820" width="9.140625" style="70" hidden="1"/>
    <col min="12821" max="12830" width="0" style="70" hidden="1"/>
    <col min="12831" max="12831" width="11.28515625" style="70" hidden="1"/>
    <col min="12832" max="12832" width="12" style="70" hidden="1"/>
    <col min="12833" max="13052" width="9.140625" style="70" hidden="1"/>
    <col min="13053" max="13053" width="26.42578125" style="70" hidden="1"/>
    <col min="13054" max="13054" width="15.7109375" style="70" hidden="1"/>
    <col min="13055" max="13055" width="33.7109375" style="70" hidden="1"/>
    <col min="13056" max="13056" width="26" style="70" hidden="1"/>
    <col min="13057" max="13057" width="10.7109375" style="70" hidden="1"/>
    <col min="13058" max="13058" width="12.42578125" style="70" hidden="1"/>
    <col min="13059" max="13060" width="12" style="70" hidden="1"/>
    <col min="13061" max="13062" width="10.7109375" style="70" hidden="1"/>
    <col min="13063" max="13063" width="11" style="70" hidden="1"/>
    <col min="13064" max="13072" width="10.7109375" style="70" hidden="1"/>
    <col min="13073" max="13073" width="13.140625" style="70" hidden="1"/>
    <col min="13074" max="13076" width="9.140625" style="70" hidden="1"/>
    <col min="13077" max="13086" width="0" style="70" hidden="1"/>
    <col min="13087" max="13087" width="11.28515625" style="70" hidden="1"/>
    <col min="13088" max="13088" width="12" style="70" hidden="1"/>
    <col min="13089" max="13308" width="9.140625" style="70" hidden="1"/>
    <col min="13309" max="13309" width="26.42578125" style="70" hidden="1"/>
    <col min="13310" max="13310" width="15.7109375" style="70" hidden="1"/>
    <col min="13311" max="13311" width="33.7109375" style="70" hidden="1"/>
    <col min="13312" max="13312" width="26" style="70" hidden="1"/>
    <col min="13313" max="13313" width="10.7109375" style="70" hidden="1"/>
    <col min="13314" max="13314" width="12.42578125" style="70" hidden="1"/>
    <col min="13315" max="13316" width="12" style="70" hidden="1"/>
    <col min="13317" max="13318" width="10.7109375" style="70" hidden="1"/>
    <col min="13319" max="13319" width="11" style="70" hidden="1"/>
    <col min="13320" max="13328" width="10.7109375" style="70" hidden="1"/>
    <col min="13329" max="13329" width="13.140625" style="70" hidden="1"/>
    <col min="13330" max="13332" width="9.140625" style="70" hidden="1"/>
    <col min="13333" max="13342" width="0" style="70" hidden="1"/>
    <col min="13343" max="13343" width="11.28515625" style="70" hidden="1"/>
    <col min="13344" max="13344" width="12" style="70" hidden="1"/>
    <col min="13345" max="13564" width="9.140625" style="70" hidden="1"/>
    <col min="13565" max="13565" width="26.42578125" style="70" hidden="1"/>
    <col min="13566" max="13566" width="15.7109375" style="70" hidden="1"/>
    <col min="13567" max="13567" width="33.7109375" style="70" hidden="1"/>
    <col min="13568" max="13568" width="26" style="70" hidden="1"/>
    <col min="13569" max="13569" width="10.7109375" style="70" hidden="1"/>
    <col min="13570" max="13570" width="12.42578125" style="70" hidden="1"/>
    <col min="13571" max="13572" width="12" style="70" hidden="1"/>
    <col min="13573" max="13574" width="10.7109375" style="70" hidden="1"/>
    <col min="13575" max="13575" width="11" style="70" hidden="1"/>
    <col min="13576" max="13584" width="10.7109375" style="70" hidden="1"/>
    <col min="13585" max="13585" width="13.140625" style="70" hidden="1"/>
    <col min="13586" max="13588" width="9.140625" style="70" hidden="1"/>
    <col min="13589" max="13598" width="0" style="70" hidden="1"/>
    <col min="13599" max="13599" width="11.28515625" style="70" hidden="1"/>
    <col min="13600" max="13600" width="12" style="70" hidden="1"/>
    <col min="13601" max="13820" width="9.140625" style="70" hidden="1"/>
    <col min="13821" max="13821" width="26.42578125" style="70" hidden="1"/>
    <col min="13822" max="13822" width="15.7109375" style="70" hidden="1"/>
    <col min="13823" max="13823" width="33.7109375" style="70" hidden="1"/>
    <col min="13824" max="13824" width="26" style="70" hidden="1"/>
    <col min="13825" max="13825" width="10.7109375" style="70" hidden="1"/>
    <col min="13826" max="13826" width="12.42578125" style="70" hidden="1"/>
    <col min="13827" max="13828" width="12" style="70" hidden="1"/>
    <col min="13829" max="13830" width="10.7109375" style="70" hidden="1"/>
    <col min="13831" max="13831" width="11" style="70" hidden="1"/>
    <col min="13832" max="13840" width="10.7109375" style="70" hidden="1"/>
    <col min="13841" max="13841" width="13.140625" style="70" hidden="1"/>
    <col min="13842" max="13844" width="9.140625" style="70" hidden="1"/>
    <col min="13845" max="13854" width="0" style="70" hidden="1"/>
    <col min="13855" max="13855" width="11.28515625" style="70" hidden="1"/>
    <col min="13856" max="13856" width="12" style="70" hidden="1"/>
    <col min="13857" max="14076" width="9.140625" style="70" hidden="1"/>
    <col min="14077" max="14077" width="26.42578125" style="70" hidden="1"/>
    <col min="14078" max="14078" width="15.7109375" style="70" hidden="1"/>
    <col min="14079" max="14079" width="33.7109375" style="70" hidden="1"/>
    <col min="14080" max="14080" width="26" style="70" hidden="1"/>
    <col min="14081" max="14081" width="10.7109375" style="70" hidden="1"/>
    <col min="14082" max="14082" width="12.42578125" style="70" hidden="1"/>
    <col min="14083" max="14084" width="12" style="70" hidden="1"/>
    <col min="14085" max="14086" width="10.7109375" style="70" hidden="1"/>
    <col min="14087" max="14087" width="11" style="70" hidden="1"/>
    <col min="14088" max="14096" width="10.7109375" style="70" hidden="1"/>
    <col min="14097" max="14097" width="13.140625" style="70" hidden="1"/>
    <col min="14098" max="14100" width="9.140625" style="70" hidden="1"/>
    <col min="14101" max="14110" width="0" style="70" hidden="1"/>
    <col min="14111" max="14111" width="11.28515625" style="70" hidden="1"/>
    <col min="14112" max="14112" width="12" style="70" hidden="1"/>
    <col min="14113" max="14332" width="9.140625" style="70" hidden="1"/>
    <col min="14333" max="14333" width="26.42578125" style="70" hidden="1"/>
    <col min="14334" max="14334" width="15.7109375" style="70" hidden="1"/>
    <col min="14335" max="14335" width="33.7109375" style="70" hidden="1"/>
    <col min="14336" max="14336" width="26" style="70" hidden="1"/>
    <col min="14337" max="14337" width="10.7109375" style="70" hidden="1"/>
    <col min="14338" max="14338" width="12.42578125" style="70" hidden="1"/>
    <col min="14339" max="14340" width="12" style="70" hidden="1"/>
    <col min="14341" max="14342" width="10.7109375" style="70" hidden="1"/>
    <col min="14343" max="14343" width="11" style="70" hidden="1"/>
    <col min="14344" max="14352" width="10.7109375" style="70" hidden="1"/>
    <col min="14353" max="14353" width="13.140625" style="70" hidden="1"/>
    <col min="14354" max="14356" width="9.140625" style="70" hidden="1"/>
    <col min="14357" max="14366" width="0" style="70" hidden="1"/>
    <col min="14367" max="14367" width="11.28515625" style="70" hidden="1"/>
    <col min="14368" max="14368" width="12" style="70" hidden="1"/>
    <col min="14369" max="14588" width="9.140625" style="70" hidden="1"/>
    <col min="14589" max="14589" width="26.42578125" style="70" hidden="1"/>
    <col min="14590" max="14590" width="15.7109375" style="70" hidden="1"/>
    <col min="14591" max="14591" width="33.7109375" style="70" hidden="1"/>
    <col min="14592" max="14592" width="26" style="70" hidden="1"/>
    <col min="14593" max="14593" width="10.7109375" style="70" hidden="1"/>
    <col min="14594" max="14594" width="12.42578125" style="70" hidden="1"/>
    <col min="14595" max="14596" width="12" style="70" hidden="1"/>
    <col min="14597" max="14598" width="10.7109375" style="70" hidden="1"/>
    <col min="14599" max="14599" width="11" style="70" hidden="1"/>
    <col min="14600" max="14608" width="10.7109375" style="70" hidden="1"/>
    <col min="14609" max="14609" width="13.140625" style="70" hidden="1"/>
    <col min="14610" max="14612" width="9.140625" style="70" hidden="1"/>
    <col min="14613" max="14622" width="0" style="70" hidden="1"/>
    <col min="14623" max="14623" width="11.28515625" style="70" hidden="1"/>
    <col min="14624" max="14624" width="12" style="70" hidden="1"/>
    <col min="14625" max="14844" width="9.140625" style="70" hidden="1"/>
    <col min="14845" max="14845" width="26.42578125" style="70" hidden="1"/>
    <col min="14846" max="14846" width="15.7109375" style="70" hidden="1"/>
    <col min="14847" max="14847" width="33.7109375" style="70" hidden="1"/>
    <col min="14848" max="14848" width="26" style="70" hidden="1"/>
    <col min="14849" max="14849" width="10.7109375" style="70" hidden="1"/>
    <col min="14850" max="14850" width="12.42578125" style="70" hidden="1"/>
    <col min="14851" max="14852" width="12" style="70" hidden="1"/>
    <col min="14853" max="14854" width="10.7109375" style="70" hidden="1"/>
    <col min="14855" max="14855" width="11" style="70" hidden="1"/>
    <col min="14856" max="14864" width="10.7109375" style="70" hidden="1"/>
    <col min="14865" max="14865" width="13.140625" style="70" hidden="1"/>
    <col min="14866" max="14868" width="9.140625" style="70" hidden="1"/>
    <col min="14869" max="14878" width="0" style="70" hidden="1"/>
    <col min="14879" max="14879" width="11.28515625" style="70" hidden="1"/>
    <col min="14880" max="14880" width="12" style="70" hidden="1"/>
    <col min="14881" max="15100" width="9.140625" style="70" hidden="1"/>
    <col min="15101" max="15101" width="26.42578125" style="70" hidden="1"/>
    <col min="15102" max="15102" width="15.7109375" style="70" hidden="1"/>
    <col min="15103" max="15103" width="33.7109375" style="70" hidden="1"/>
    <col min="15104" max="15104" width="26" style="70" hidden="1"/>
    <col min="15105" max="15105" width="10.7109375" style="70" hidden="1"/>
    <col min="15106" max="15106" width="12.42578125" style="70" hidden="1"/>
    <col min="15107" max="15108" width="12" style="70" hidden="1"/>
    <col min="15109" max="15110" width="10.7109375" style="70" hidden="1"/>
    <col min="15111" max="15111" width="11" style="70" hidden="1"/>
    <col min="15112" max="15120" width="10.7109375" style="70" hidden="1"/>
    <col min="15121" max="15121" width="13.140625" style="70" hidden="1"/>
    <col min="15122" max="15124" width="9.140625" style="70" hidden="1"/>
    <col min="15125" max="15134" width="0" style="70" hidden="1"/>
    <col min="15135" max="15135" width="11.28515625" style="70" hidden="1"/>
    <col min="15136" max="15136" width="12" style="70" hidden="1"/>
    <col min="15137" max="15356" width="9.140625" style="70" hidden="1"/>
    <col min="15357" max="15357" width="26.42578125" style="70" hidden="1"/>
    <col min="15358" max="15358" width="15.7109375" style="70" hidden="1"/>
    <col min="15359" max="15359" width="33.7109375" style="70" hidden="1"/>
    <col min="15360" max="15360" width="26" style="70" hidden="1"/>
    <col min="15361" max="15361" width="10.7109375" style="70" hidden="1"/>
    <col min="15362" max="15362" width="12.42578125" style="70" hidden="1"/>
    <col min="15363" max="15364" width="12" style="70" hidden="1"/>
    <col min="15365" max="15366" width="10.7109375" style="70" hidden="1"/>
    <col min="15367" max="15367" width="11" style="70" hidden="1"/>
    <col min="15368" max="15376" width="10.7109375" style="70" hidden="1"/>
    <col min="15377" max="15377" width="13.140625" style="70" hidden="1"/>
    <col min="15378" max="15380" width="9.140625" style="70" hidden="1"/>
    <col min="15381" max="15390" width="0" style="70" hidden="1"/>
    <col min="15391" max="15391" width="11.28515625" style="70" hidden="1"/>
    <col min="15392" max="15392" width="12" style="70" hidden="1"/>
    <col min="15393" max="15612" width="9.140625" style="70" hidden="1"/>
    <col min="15613" max="15613" width="26.42578125" style="70" hidden="1"/>
    <col min="15614" max="15614" width="15.7109375" style="70" hidden="1"/>
    <col min="15615" max="15615" width="33.7109375" style="70" hidden="1"/>
    <col min="15616" max="15616" width="26" style="70" hidden="1"/>
    <col min="15617" max="15617" width="10.7109375" style="70" hidden="1"/>
    <col min="15618" max="15618" width="12.42578125" style="70" hidden="1"/>
    <col min="15619" max="15620" width="12" style="70" hidden="1"/>
    <col min="15621" max="15622" width="10.7109375" style="70" hidden="1"/>
    <col min="15623" max="15623" width="11" style="70" hidden="1"/>
    <col min="15624" max="15632" width="10.7109375" style="70" hidden="1"/>
    <col min="15633" max="15633" width="13.140625" style="70" hidden="1"/>
    <col min="15634" max="15636" width="9.140625" style="70" hidden="1"/>
    <col min="15637" max="15646" width="0" style="70" hidden="1"/>
    <col min="15647" max="15647" width="11.28515625" style="70" hidden="1"/>
    <col min="15648" max="15648" width="12" style="70" hidden="1"/>
    <col min="15649" max="15868" width="9.140625" style="70" hidden="1"/>
    <col min="15869" max="15869" width="26.42578125" style="70" hidden="1"/>
    <col min="15870" max="15870" width="15.7109375" style="70" hidden="1"/>
    <col min="15871" max="15871" width="33.7109375" style="70" hidden="1"/>
    <col min="15872" max="15872" width="26" style="70" hidden="1"/>
    <col min="15873" max="15873" width="10.7109375" style="70" hidden="1"/>
    <col min="15874" max="15874" width="12.42578125" style="70" hidden="1"/>
    <col min="15875" max="15876" width="12" style="70" hidden="1"/>
    <col min="15877" max="15878" width="10.7109375" style="70" hidden="1"/>
    <col min="15879" max="15879" width="11" style="70" hidden="1"/>
    <col min="15880" max="15888" width="10.7109375" style="70" hidden="1"/>
    <col min="15889" max="15889" width="13.140625" style="70" hidden="1"/>
    <col min="15890" max="15892" width="9.140625" style="70" hidden="1"/>
    <col min="15893" max="15902" width="0" style="70" hidden="1"/>
    <col min="15903" max="15903" width="11.28515625" style="70" hidden="1"/>
    <col min="15904" max="15904" width="12" style="70" hidden="1"/>
    <col min="15905" max="16124" width="9.140625" style="70" hidden="1"/>
    <col min="16125" max="16125" width="26.42578125" style="70" hidden="1"/>
    <col min="16126" max="16126" width="15.7109375" style="70" hidden="1"/>
    <col min="16127" max="16127" width="33.7109375" style="70" hidden="1"/>
    <col min="16128" max="16128" width="26" style="70" hidden="1"/>
    <col min="16129" max="16129" width="10.7109375" style="70" hidden="1"/>
    <col min="16130" max="16130" width="12.42578125" style="70" hidden="1"/>
    <col min="16131" max="16132" width="12" style="70" hidden="1"/>
    <col min="16133" max="16134" width="10.7109375" style="70" hidden="1"/>
    <col min="16135" max="16135" width="11" style="70" hidden="1"/>
    <col min="16136" max="16144" width="10.7109375" style="70" hidden="1"/>
    <col min="16145" max="16145" width="13.140625" style="70" hidden="1"/>
    <col min="16146" max="16148" width="9.140625" style="70" hidden="1"/>
    <col min="16149" max="16158" width="0" style="70" hidden="1"/>
    <col min="16159" max="16159" width="11.28515625" style="70" hidden="1"/>
    <col min="16160" max="16160" width="12" style="70" hidden="1"/>
    <col min="16161" max="16168" width="0" style="70" hidden="1"/>
    <col min="16169" max="16169" width="11.28515625" style="70" hidden="1"/>
    <col min="16170" max="16172" width="12" style="70" hidden="1"/>
    <col min="16173" max="16384" width="9.140625" style="70" hidden="1"/>
  </cols>
  <sheetData>
    <row r="1" spans="1:32" ht="15" x14ac:dyDescent="0.25"/>
    <row r="2" spans="1:32" ht="37.5" customHeight="1" x14ac:dyDescent="0.25">
      <c r="A2" s="71" t="s">
        <v>92</v>
      </c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/>
      <c r="V2"/>
      <c r="W2"/>
      <c r="X2"/>
      <c r="Y2"/>
      <c r="Z2"/>
      <c r="AA2"/>
      <c r="AB2"/>
      <c r="AC2"/>
      <c r="AD2"/>
      <c r="AE2"/>
      <c r="AF2"/>
    </row>
    <row r="3" spans="1:32" ht="15" x14ac:dyDescent="0.25">
      <c r="A3"/>
      <c r="B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/>
      <c r="V3"/>
      <c r="W3"/>
      <c r="X3"/>
      <c r="Y3"/>
      <c r="Z3"/>
      <c r="AA3"/>
      <c r="AB3"/>
      <c r="AC3"/>
      <c r="AD3"/>
      <c r="AE3"/>
      <c r="AF3"/>
    </row>
    <row r="4" spans="1:32" ht="34.5" customHeight="1" x14ac:dyDescent="0.25">
      <c r="A4" s="74" t="s">
        <v>93</v>
      </c>
      <c r="B4" s="75" t="s">
        <v>333</v>
      </c>
      <c r="C4" s="76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/>
      <c r="V4"/>
      <c r="W4"/>
      <c r="X4"/>
      <c r="Y4"/>
      <c r="Z4"/>
      <c r="AA4"/>
      <c r="AB4"/>
      <c r="AC4"/>
      <c r="AD4"/>
      <c r="AE4"/>
      <c r="AF4"/>
    </row>
    <row r="5" spans="1:32" ht="87" customHeight="1" x14ac:dyDescent="0.25">
      <c r="A5" s="74" t="s">
        <v>237</v>
      </c>
      <c r="B5" s="77">
        <v>70271000000</v>
      </c>
      <c r="C5" s="73"/>
      <c r="D5" s="78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/>
      <c r="V5"/>
      <c r="W5"/>
      <c r="X5"/>
      <c r="Y5"/>
      <c r="Z5"/>
      <c r="AA5"/>
      <c r="AB5"/>
      <c r="AC5"/>
      <c r="AD5"/>
      <c r="AE5"/>
      <c r="AF5"/>
    </row>
    <row r="6" spans="1:32" ht="15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/>
      <c r="V6"/>
      <c r="W6"/>
      <c r="X6"/>
      <c r="Y6"/>
      <c r="Z6"/>
      <c r="AA6"/>
      <c r="AB6"/>
      <c r="AC6"/>
      <c r="AD6"/>
      <c r="AE6"/>
      <c r="AF6"/>
    </row>
    <row r="7" spans="1:32" s="79" customFormat="1" ht="63.95" customHeight="1" x14ac:dyDescent="0.25">
      <c r="A7" s="219" t="s">
        <v>94</v>
      </c>
      <c r="B7" s="221" t="s">
        <v>95</v>
      </c>
      <c r="C7" s="219" t="s">
        <v>96</v>
      </c>
      <c r="D7" s="223">
        <v>2021</v>
      </c>
      <c r="E7" s="224"/>
      <c r="F7" s="224"/>
      <c r="G7" s="225"/>
      <c r="H7" s="223">
        <v>2022</v>
      </c>
      <c r="I7" s="224"/>
      <c r="J7" s="224"/>
      <c r="K7" s="225"/>
      <c r="L7" s="223">
        <v>2023</v>
      </c>
      <c r="M7" s="224"/>
      <c r="N7" s="224"/>
      <c r="O7" s="225"/>
      <c r="P7" s="223">
        <v>2024</v>
      </c>
      <c r="Q7" s="224"/>
      <c r="R7" s="224"/>
      <c r="S7" s="225"/>
      <c r="T7" s="216">
        <v>2025</v>
      </c>
      <c r="U7" s="216"/>
      <c r="V7" s="216"/>
      <c r="W7" s="216"/>
      <c r="X7" s="216">
        <v>2026</v>
      </c>
      <c r="Y7" s="216"/>
      <c r="Z7" s="216"/>
      <c r="AA7" s="216"/>
      <c r="AB7" s="216">
        <v>2027</v>
      </c>
      <c r="AC7" s="216"/>
      <c r="AD7" s="216"/>
      <c r="AE7" s="216"/>
      <c r="AF7" s="217" t="s">
        <v>97</v>
      </c>
    </row>
    <row r="8" spans="1:32" ht="59.25" customHeight="1" x14ac:dyDescent="0.25">
      <c r="A8" s="220"/>
      <c r="B8" s="222"/>
      <c r="C8" s="220"/>
      <c r="D8" s="80" t="s">
        <v>98</v>
      </c>
      <c r="E8" s="80" t="s">
        <v>99</v>
      </c>
      <c r="F8" s="80" t="s">
        <v>100</v>
      </c>
      <c r="G8" s="80" t="s">
        <v>101</v>
      </c>
      <c r="H8" s="80" t="s">
        <v>98</v>
      </c>
      <c r="I8" s="80" t="s">
        <v>99</v>
      </c>
      <c r="J8" s="80" t="s">
        <v>100</v>
      </c>
      <c r="K8" s="80" t="s">
        <v>101</v>
      </c>
      <c r="L8" s="80" t="s">
        <v>98</v>
      </c>
      <c r="M8" s="80" t="s">
        <v>99</v>
      </c>
      <c r="N8" s="80" t="s">
        <v>100</v>
      </c>
      <c r="O8" s="80" t="s">
        <v>101</v>
      </c>
      <c r="P8" s="80" t="s">
        <v>98</v>
      </c>
      <c r="Q8" s="80" t="s">
        <v>99</v>
      </c>
      <c r="R8" s="80" t="s">
        <v>100</v>
      </c>
      <c r="S8" s="80" t="s">
        <v>101</v>
      </c>
      <c r="T8" s="80" t="s">
        <v>98</v>
      </c>
      <c r="U8" s="80" t="s">
        <v>99</v>
      </c>
      <c r="V8" s="80" t="s">
        <v>100</v>
      </c>
      <c r="W8" s="80" t="s">
        <v>101</v>
      </c>
      <c r="X8" s="80" t="s">
        <v>98</v>
      </c>
      <c r="Y8" s="80" t="s">
        <v>99</v>
      </c>
      <c r="Z8" s="80" t="s">
        <v>100</v>
      </c>
      <c r="AA8" s="80" t="s">
        <v>101</v>
      </c>
      <c r="AB8" s="80" t="s">
        <v>98</v>
      </c>
      <c r="AC8" s="80" t="s">
        <v>99</v>
      </c>
      <c r="AD8" s="80" t="s">
        <v>100</v>
      </c>
      <c r="AE8" s="80" t="s">
        <v>101</v>
      </c>
      <c r="AF8" s="217"/>
    </row>
    <row r="9" spans="1:32" ht="47.25" customHeight="1" x14ac:dyDescent="0.25">
      <c r="A9" s="218" t="s">
        <v>83</v>
      </c>
      <c r="B9" s="81" t="s">
        <v>41</v>
      </c>
      <c r="C9" s="82">
        <v>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5">
        <f>SUM(D9:AE9)</f>
        <v>0</v>
      </c>
    </row>
    <row r="10" spans="1:32" ht="57.75" customHeight="1" x14ac:dyDescent="0.25">
      <c r="A10" s="218"/>
      <c r="B10" s="86" t="s">
        <v>2</v>
      </c>
      <c r="C10" s="87">
        <v>11029000000</v>
      </c>
      <c r="D10" s="83"/>
      <c r="E10" s="83"/>
      <c r="F10" s="83"/>
      <c r="G10" s="83"/>
      <c r="H10" s="83">
        <v>8493500000</v>
      </c>
      <c r="I10" s="83">
        <f>C10-H10</f>
        <v>2535500000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5">
        <f t="shared" ref="AF10:AF32" si="0">SUM(D10:AE10)</f>
        <v>11029000000</v>
      </c>
    </row>
    <row r="11" spans="1:32" ht="57.75" customHeight="1" x14ac:dyDescent="0.25">
      <c r="A11" s="218"/>
      <c r="B11" s="81" t="s">
        <v>102</v>
      </c>
      <c r="C11" s="87">
        <v>0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>
        <f t="shared" si="0"/>
        <v>0</v>
      </c>
    </row>
    <row r="12" spans="1:32" ht="57" customHeight="1" x14ac:dyDescent="0.25">
      <c r="A12" s="218"/>
      <c r="B12" s="89" t="s">
        <v>13</v>
      </c>
      <c r="C12" s="87">
        <v>3815462000</v>
      </c>
      <c r="D12" s="83"/>
      <c r="E12" s="83"/>
      <c r="F12" s="83"/>
      <c r="G12" s="83"/>
      <c r="H12" s="83"/>
      <c r="I12" s="83">
        <v>2565500000</v>
      </c>
      <c r="J12" s="83">
        <f>C12-I12</f>
        <v>1249962000</v>
      </c>
      <c r="K12" s="83"/>
      <c r="L12" s="83"/>
      <c r="M12" s="83"/>
      <c r="N12" s="83"/>
      <c r="O12" s="83"/>
      <c r="P12" s="83"/>
      <c r="Q12" s="83"/>
      <c r="R12" s="83"/>
      <c r="S12" s="83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5">
        <f t="shared" si="0"/>
        <v>3815462000</v>
      </c>
    </row>
    <row r="13" spans="1:32" ht="60" customHeight="1" x14ac:dyDescent="0.25">
      <c r="A13" s="218"/>
      <c r="B13" s="89" t="s">
        <v>61</v>
      </c>
      <c r="C13" s="87">
        <v>0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5">
        <f t="shared" si="0"/>
        <v>0</v>
      </c>
    </row>
    <row r="14" spans="1:32" ht="44.25" customHeight="1" x14ac:dyDescent="0.25">
      <c r="A14" s="218"/>
      <c r="B14" s="86" t="s">
        <v>18</v>
      </c>
      <c r="C14" s="87">
        <v>227852793</v>
      </c>
      <c r="D14" s="83"/>
      <c r="E14" s="83"/>
      <c r="F14" s="83"/>
      <c r="G14" s="83"/>
      <c r="H14" s="83"/>
      <c r="I14" s="83"/>
      <c r="J14" s="83">
        <v>227852793</v>
      </c>
      <c r="K14" s="83"/>
      <c r="L14" s="83"/>
      <c r="M14" s="83"/>
      <c r="N14" s="83"/>
      <c r="O14" s="83"/>
      <c r="P14" s="83"/>
      <c r="Q14" s="83"/>
      <c r="R14" s="83"/>
      <c r="S14" s="83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5">
        <f t="shared" si="0"/>
        <v>227852793</v>
      </c>
    </row>
    <row r="15" spans="1:32" ht="69.75" customHeight="1" x14ac:dyDescent="0.25">
      <c r="A15" s="218"/>
      <c r="B15" s="86" t="s">
        <v>43</v>
      </c>
      <c r="C15" s="87">
        <v>14219254811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>
        <v>14219254811</v>
      </c>
      <c r="P15" s="83"/>
      <c r="Q15" s="83"/>
      <c r="R15" s="83"/>
      <c r="S15" s="83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5">
        <f t="shared" si="0"/>
        <v>14219254811</v>
      </c>
    </row>
    <row r="16" spans="1:32" ht="49.5" customHeight="1" x14ac:dyDescent="0.25">
      <c r="A16" s="218" t="s">
        <v>103</v>
      </c>
      <c r="B16" s="81" t="s">
        <v>19</v>
      </c>
      <c r="C16" s="87">
        <v>5083926380</v>
      </c>
      <c r="D16" s="83"/>
      <c r="E16" s="83"/>
      <c r="F16" s="83"/>
      <c r="G16" s="83"/>
      <c r="H16" s="83">
        <v>2183460699</v>
      </c>
      <c r="I16" s="83">
        <v>1526539301</v>
      </c>
      <c r="J16" s="83"/>
      <c r="K16" s="83"/>
      <c r="L16" s="83"/>
      <c r="M16" s="83"/>
      <c r="N16" s="83"/>
      <c r="O16" s="83">
        <f>C16-H16-I16</f>
        <v>1373926380</v>
      </c>
      <c r="P16" s="83"/>
      <c r="Q16" s="83"/>
      <c r="R16" s="83"/>
      <c r="S16" s="83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5">
        <f t="shared" si="0"/>
        <v>5083926380</v>
      </c>
    </row>
    <row r="17" spans="1:32" ht="53.25" customHeight="1" x14ac:dyDescent="0.25">
      <c r="A17" s="218"/>
      <c r="B17" s="81" t="s">
        <v>20</v>
      </c>
      <c r="C17" s="87">
        <v>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5">
        <f t="shared" si="0"/>
        <v>0</v>
      </c>
    </row>
    <row r="18" spans="1:32" ht="40.5" customHeight="1" x14ac:dyDescent="0.25">
      <c r="A18" s="218"/>
      <c r="B18" s="81" t="s">
        <v>44</v>
      </c>
      <c r="C18" s="87">
        <v>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>
        <v>440000000</v>
      </c>
      <c r="S18" s="83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5">
        <f t="shared" si="0"/>
        <v>440000000</v>
      </c>
    </row>
    <row r="19" spans="1:32" ht="60" customHeight="1" x14ac:dyDescent="0.25">
      <c r="A19" s="218"/>
      <c r="B19" s="81" t="s">
        <v>45</v>
      </c>
      <c r="C19" s="87">
        <v>2450000000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>
        <v>2450000000</v>
      </c>
      <c r="P19" s="83"/>
      <c r="Q19" s="83"/>
      <c r="R19" s="83"/>
      <c r="S19" s="83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5">
        <f t="shared" si="0"/>
        <v>2450000000</v>
      </c>
    </row>
    <row r="20" spans="1:32" ht="39.75" customHeight="1" x14ac:dyDescent="0.25">
      <c r="A20" s="218" t="s">
        <v>85</v>
      </c>
      <c r="B20" s="81" t="s">
        <v>21</v>
      </c>
      <c r="C20" s="87">
        <v>3146050205</v>
      </c>
      <c r="D20" s="83"/>
      <c r="E20" s="83"/>
      <c r="F20" s="83"/>
      <c r="G20" s="83"/>
      <c r="H20" s="83">
        <v>3146050205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5">
        <f t="shared" si="0"/>
        <v>3146050205</v>
      </c>
    </row>
    <row r="21" spans="1:32" ht="39.75" customHeight="1" x14ac:dyDescent="0.25">
      <c r="A21" s="218"/>
      <c r="B21" s="81" t="s">
        <v>104</v>
      </c>
      <c r="C21" s="87">
        <v>40000000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>
        <v>40000000</v>
      </c>
      <c r="P21" s="83"/>
      <c r="Q21" s="83"/>
      <c r="R21" s="83"/>
      <c r="S21" s="83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5">
        <f t="shared" si="0"/>
        <v>40000000</v>
      </c>
    </row>
    <row r="22" spans="1:32" ht="39.75" customHeight="1" x14ac:dyDescent="0.25">
      <c r="A22" s="218"/>
      <c r="B22" s="81" t="s">
        <v>22</v>
      </c>
      <c r="C22" s="87">
        <v>3930748795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>
        <v>3930748795</v>
      </c>
      <c r="R22" s="83"/>
      <c r="S22" s="83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5">
        <f t="shared" si="0"/>
        <v>3930748795</v>
      </c>
    </row>
    <row r="23" spans="1:32" ht="39.75" customHeight="1" x14ac:dyDescent="0.25">
      <c r="A23" s="218"/>
      <c r="B23" s="90" t="s">
        <v>23</v>
      </c>
      <c r="C23" s="87">
        <v>1382201000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>
        <v>1382201000</v>
      </c>
      <c r="P23" s="83"/>
      <c r="Q23" s="83"/>
      <c r="R23" s="83"/>
      <c r="S23" s="83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5">
        <f t="shared" si="0"/>
        <v>1382201000</v>
      </c>
    </row>
    <row r="24" spans="1:32" ht="39.75" customHeight="1" x14ac:dyDescent="0.25">
      <c r="A24" s="218"/>
      <c r="B24" s="86" t="s">
        <v>14</v>
      </c>
      <c r="C24" s="87">
        <v>4005162000</v>
      </c>
      <c r="D24" s="83"/>
      <c r="E24" s="83"/>
      <c r="F24" s="83"/>
      <c r="G24" s="83"/>
      <c r="H24" s="83">
        <f>1616245000+500000000+162000</f>
        <v>2116407000</v>
      </c>
      <c r="I24" s="83">
        <v>1888755000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>
        <f t="shared" si="0"/>
        <v>4005162000</v>
      </c>
    </row>
    <row r="25" spans="1:32" ht="39.75" customHeight="1" x14ac:dyDescent="0.25">
      <c r="A25" s="218"/>
      <c r="B25" s="81" t="s">
        <v>15</v>
      </c>
      <c r="C25" s="87">
        <v>3500000000</v>
      </c>
      <c r="D25" s="83"/>
      <c r="E25" s="83"/>
      <c r="F25" s="83"/>
      <c r="G25" s="83"/>
      <c r="H25" s="83"/>
      <c r="I25" s="83">
        <v>2497274000</v>
      </c>
      <c r="J25" s="83">
        <v>361226000</v>
      </c>
      <c r="K25" s="83">
        <v>641500000</v>
      </c>
      <c r="L25" s="83"/>
      <c r="M25" s="83"/>
      <c r="N25" s="83"/>
      <c r="O25" s="83"/>
      <c r="P25" s="83"/>
      <c r="Q25" s="83"/>
      <c r="R25" s="83"/>
      <c r="S25" s="83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5">
        <f t="shared" si="0"/>
        <v>3500000000</v>
      </c>
    </row>
    <row r="26" spans="1:32" ht="39.75" customHeight="1" x14ac:dyDescent="0.25">
      <c r="A26" s="218"/>
      <c r="B26" s="81" t="s">
        <v>49</v>
      </c>
      <c r="C26" s="87">
        <v>3081000000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>
        <f>3081000000-2571000000</f>
        <v>510000000</v>
      </c>
      <c r="Q26" s="83">
        <f>2571000000</f>
        <v>2571000000</v>
      </c>
      <c r="R26" s="83"/>
      <c r="S26" s="83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5">
        <f t="shared" si="0"/>
        <v>3081000000</v>
      </c>
    </row>
    <row r="27" spans="1:32" ht="39.75" customHeight="1" x14ac:dyDescent="0.25">
      <c r="A27" s="218"/>
      <c r="B27" s="91" t="s">
        <v>50</v>
      </c>
      <c r="C27" s="87">
        <v>5397730396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>
        <v>5397730396</v>
      </c>
      <c r="P27" s="83"/>
      <c r="Q27" s="83"/>
      <c r="R27" s="83"/>
      <c r="S27" s="83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5">
        <f t="shared" si="0"/>
        <v>5397730396</v>
      </c>
    </row>
    <row r="28" spans="1:32" ht="47.25" customHeight="1" x14ac:dyDescent="0.25">
      <c r="A28" s="226" t="s">
        <v>86</v>
      </c>
      <c r="B28" s="92" t="s">
        <v>53</v>
      </c>
      <c r="C28" s="87">
        <v>3362464381</v>
      </c>
      <c r="D28" s="83"/>
      <c r="E28" s="83"/>
      <c r="F28" s="83"/>
      <c r="G28" s="83"/>
      <c r="H28" s="83"/>
      <c r="I28" s="83">
        <v>1000000000</v>
      </c>
      <c r="J28" s="83"/>
      <c r="K28" s="83"/>
      <c r="L28" s="83"/>
      <c r="M28" s="83"/>
      <c r="N28" s="83">
        <v>2102926381</v>
      </c>
      <c r="O28" s="83">
        <f>C28-I28-N28</f>
        <v>259538000</v>
      </c>
      <c r="P28" s="83"/>
      <c r="Q28" s="83"/>
      <c r="R28" s="83"/>
      <c r="S28" s="83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5">
        <f t="shared" si="0"/>
        <v>3362464381</v>
      </c>
    </row>
    <row r="29" spans="1:32" ht="39.75" customHeight="1" x14ac:dyDescent="0.25">
      <c r="A29" s="227"/>
      <c r="B29" s="92" t="s">
        <v>54</v>
      </c>
      <c r="C29" s="87">
        <v>802000000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>
        <v>802000000</v>
      </c>
      <c r="R29" s="83"/>
      <c r="S29" s="83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5">
        <f>SUM(D29:AE29)</f>
        <v>802000000</v>
      </c>
    </row>
    <row r="30" spans="1:32" ht="39.75" customHeight="1" x14ac:dyDescent="0.25">
      <c r="A30" s="227"/>
      <c r="B30" s="92" t="s">
        <v>55</v>
      </c>
      <c r="C30" s="87">
        <v>1500000000</v>
      </c>
      <c r="D30" s="83"/>
      <c r="E30" s="83"/>
      <c r="F30" s="83"/>
      <c r="G30" s="83"/>
      <c r="H30" s="83"/>
      <c r="I30" s="83">
        <v>1300000000</v>
      </c>
      <c r="J30" s="83"/>
      <c r="K30" s="83"/>
      <c r="L30" s="83"/>
      <c r="M30" s="83"/>
      <c r="N30" s="83"/>
      <c r="O30" s="83">
        <v>200000000</v>
      </c>
      <c r="P30" s="83"/>
      <c r="Q30" s="83"/>
      <c r="R30" s="83"/>
      <c r="S30" s="83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5">
        <f t="shared" si="0"/>
        <v>1500000000</v>
      </c>
    </row>
    <row r="31" spans="1:32" ht="39.75" customHeight="1" x14ac:dyDescent="0.25">
      <c r="A31" s="227"/>
      <c r="B31" s="92" t="s">
        <v>56</v>
      </c>
      <c r="C31" s="87">
        <v>2298147239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>
        <v>2298147239</v>
      </c>
      <c r="R31" s="83"/>
      <c r="S31" s="83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5">
        <f t="shared" si="0"/>
        <v>2298147239</v>
      </c>
    </row>
    <row r="32" spans="1:32" ht="39.75" customHeight="1" x14ac:dyDescent="0.25">
      <c r="A32" s="228"/>
      <c r="B32" s="92" t="s">
        <v>59</v>
      </c>
      <c r="C32" s="87">
        <v>1000000000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>
        <v>1000000000</v>
      </c>
      <c r="P32" s="83"/>
      <c r="Q32" s="83"/>
      <c r="R32" s="83"/>
      <c r="S32" s="83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5">
        <f t="shared" si="0"/>
        <v>1000000000</v>
      </c>
    </row>
    <row r="33" spans="1:32" ht="35.25" customHeight="1" x14ac:dyDescent="0.25">
      <c r="A33" s="229" t="s">
        <v>63</v>
      </c>
      <c r="B33" s="230"/>
      <c r="C33" s="93">
        <f>SUM(C9:C32)</f>
        <v>70271000000</v>
      </c>
      <c r="D33" s="93">
        <f>SUM(D9:D32)</f>
        <v>0</v>
      </c>
      <c r="E33" s="93">
        <f t="shared" ref="E33:AE33" si="1">SUM(E9:E32)</f>
        <v>0</v>
      </c>
      <c r="F33" s="93">
        <f t="shared" si="1"/>
        <v>0</v>
      </c>
      <c r="G33" s="93">
        <f t="shared" si="1"/>
        <v>0</v>
      </c>
      <c r="H33" s="93">
        <f t="shared" si="1"/>
        <v>15939417904</v>
      </c>
      <c r="I33" s="93">
        <f t="shared" si="1"/>
        <v>13313568301</v>
      </c>
      <c r="J33" s="93">
        <f t="shared" si="1"/>
        <v>1839040793</v>
      </c>
      <c r="K33" s="93">
        <f t="shared" si="1"/>
        <v>641500000</v>
      </c>
      <c r="L33" s="93">
        <f t="shared" si="1"/>
        <v>0</v>
      </c>
      <c r="M33" s="93">
        <f t="shared" si="1"/>
        <v>0</v>
      </c>
      <c r="N33" s="93">
        <f t="shared" si="1"/>
        <v>2102926381</v>
      </c>
      <c r="O33" s="93">
        <f t="shared" si="1"/>
        <v>26322650587</v>
      </c>
      <c r="P33" s="93">
        <f t="shared" si="1"/>
        <v>510000000</v>
      </c>
      <c r="Q33" s="93">
        <f t="shared" si="1"/>
        <v>9601896034</v>
      </c>
      <c r="R33" s="93">
        <f t="shared" si="1"/>
        <v>440000000</v>
      </c>
      <c r="S33" s="93">
        <f t="shared" si="1"/>
        <v>0</v>
      </c>
      <c r="T33" s="93">
        <f t="shared" si="1"/>
        <v>0</v>
      </c>
      <c r="U33" s="93">
        <f t="shared" si="1"/>
        <v>0</v>
      </c>
      <c r="V33" s="93">
        <f t="shared" si="1"/>
        <v>0</v>
      </c>
      <c r="W33" s="93">
        <f t="shared" si="1"/>
        <v>0</v>
      </c>
      <c r="X33" s="93">
        <f t="shared" si="1"/>
        <v>0</v>
      </c>
      <c r="Y33" s="93">
        <f t="shared" si="1"/>
        <v>0</v>
      </c>
      <c r="Z33" s="93">
        <f t="shared" si="1"/>
        <v>0</v>
      </c>
      <c r="AA33" s="93">
        <f t="shared" si="1"/>
        <v>0</v>
      </c>
      <c r="AB33" s="93">
        <f t="shared" si="1"/>
        <v>0</v>
      </c>
      <c r="AC33" s="93">
        <f t="shared" si="1"/>
        <v>0</v>
      </c>
      <c r="AD33" s="93">
        <f t="shared" si="1"/>
        <v>0</v>
      </c>
      <c r="AE33" s="93">
        <f t="shared" si="1"/>
        <v>0</v>
      </c>
      <c r="AF33" s="93">
        <f>SUM(AF9:AF32)</f>
        <v>70711000000</v>
      </c>
    </row>
    <row r="34" spans="1:32" ht="15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x14ac:dyDescent="0.25"/>
    <row r="36" spans="1:32" ht="15" x14ac:dyDescent="0.25"/>
    <row r="37" spans="1:32" ht="15" x14ac:dyDescent="0.25"/>
    <row r="38" spans="1:32" ht="15" x14ac:dyDescent="0.25"/>
    <row r="39" spans="1:32" ht="15" x14ac:dyDescent="0.25"/>
    <row r="40" spans="1:32" ht="15" x14ac:dyDescent="0.25"/>
    <row r="41" spans="1:32" ht="15" x14ac:dyDescent="0.25"/>
    <row r="42" spans="1:32" ht="15" x14ac:dyDescent="0.25"/>
    <row r="43" spans="1:32" ht="15" x14ac:dyDescent="0.25"/>
    <row r="44" spans="1:32" ht="15" x14ac:dyDescent="0.25"/>
    <row r="45" spans="1:32" ht="15" x14ac:dyDescent="0.25"/>
    <row r="46" spans="1:32" ht="15" x14ac:dyDescent="0.25"/>
    <row r="47" spans="1:32" ht="15" x14ac:dyDescent="0.25"/>
    <row r="48" spans="1:32" ht="15" customHeight="1" x14ac:dyDescent="0.25"/>
    <row r="49" ht="15" customHeight="1" x14ac:dyDescent="0.25"/>
  </sheetData>
  <sheetProtection formatCells="0" insertColumns="0" insertRows="0"/>
  <protectedRanges>
    <protectedRange sqref="D9:H32" name="Tartomány1"/>
    <protectedRange sqref="V9:AE32" name="Tartomány1_1"/>
    <protectedRange sqref="I9:S32" name="Tartomány1_4"/>
    <protectedRange sqref="T9:U32" name="Tartomány1_1_3"/>
  </protectedRanges>
  <mergeCells count="16">
    <mergeCell ref="A16:A19"/>
    <mergeCell ref="A20:A27"/>
    <mergeCell ref="A28:A32"/>
    <mergeCell ref="A33:B33"/>
    <mergeCell ref="P7:S7"/>
    <mergeCell ref="T7:W7"/>
    <mergeCell ref="X7:AA7"/>
    <mergeCell ref="AB7:AE7"/>
    <mergeCell ref="AF7:AF8"/>
    <mergeCell ref="A9:A15"/>
    <mergeCell ref="A7:A8"/>
    <mergeCell ref="B7:B8"/>
    <mergeCell ref="C7:C8"/>
    <mergeCell ref="D7:G7"/>
    <mergeCell ref="H7:K7"/>
    <mergeCell ref="L7:O7"/>
  </mergeCells>
  <pageMargins left="0.70866141732283472" right="0.70866141732283472" top="0.74803149606299213" bottom="0.74803149606299213" header="0.31496062992125984" footer="0.31496062992125984"/>
  <pageSetup paperSize="8" scale="43" fitToHeight="7" pageOrder="overThenDown" orientation="landscape" r:id="rId1"/>
  <headerFooter>
    <oddHeader>&amp;A</oddHeader>
    <oddFooter>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B3" sqref="B3:J7"/>
    </sheetView>
  </sheetViews>
  <sheetFormatPr defaultColWidth="8.85546875" defaultRowHeight="15" x14ac:dyDescent="0.25"/>
  <cols>
    <col min="1" max="1" width="26.140625" customWidth="1"/>
    <col min="2" max="2" width="19.42578125" customWidth="1"/>
    <col min="3" max="3" width="18.28515625" customWidth="1"/>
    <col min="4" max="4" width="16.140625" customWidth="1"/>
    <col min="5" max="5" width="16.42578125" customWidth="1"/>
    <col min="6" max="6" width="18.140625" bestFit="1" customWidth="1"/>
    <col min="7" max="7" width="16" bestFit="1" customWidth="1"/>
    <col min="8" max="8" width="16.42578125" customWidth="1"/>
    <col min="9" max="9" width="17" bestFit="1" customWidth="1"/>
    <col min="10" max="10" width="16" bestFit="1" customWidth="1"/>
    <col min="11" max="11" width="18.7109375" customWidth="1"/>
    <col min="12" max="12" width="18" customWidth="1"/>
  </cols>
  <sheetData>
    <row r="1" spans="1:11" x14ac:dyDescent="0.25">
      <c r="A1" s="68" t="s">
        <v>76</v>
      </c>
      <c r="B1" s="68"/>
    </row>
    <row r="2" spans="1:11" ht="75" x14ac:dyDescent="0.25">
      <c r="A2" s="63" t="s">
        <v>65</v>
      </c>
      <c r="B2" s="62" t="s">
        <v>72</v>
      </c>
      <c r="C2" s="62" t="s">
        <v>71</v>
      </c>
      <c r="D2" s="62" t="s">
        <v>66</v>
      </c>
      <c r="E2" s="62" t="s">
        <v>321</v>
      </c>
      <c r="F2" s="62" t="s">
        <v>67</v>
      </c>
      <c r="G2" s="62" t="s">
        <v>73</v>
      </c>
      <c r="H2" s="62" t="s">
        <v>74</v>
      </c>
      <c r="I2" s="62" t="s">
        <v>68</v>
      </c>
      <c r="J2" s="62" t="s">
        <v>69</v>
      </c>
      <c r="K2" s="62" t="s">
        <v>70</v>
      </c>
    </row>
    <row r="3" spans="1:11" x14ac:dyDescent="0.25">
      <c r="A3" s="64" t="s">
        <v>245</v>
      </c>
      <c r="B3" s="169">
        <v>68325793</v>
      </c>
      <c r="C3" s="169">
        <f>729682583-B3</f>
        <v>661356790</v>
      </c>
      <c r="D3" s="169">
        <v>0</v>
      </c>
      <c r="E3" s="169">
        <v>229065059</v>
      </c>
      <c r="F3" s="169">
        <v>158294448</v>
      </c>
      <c r="G3" s="169">
        <v>618268244</v>
      </c>
      <c r="H3" s="169">
        <v>1250000000</v>
      </c>
      <c r="I3" s="169">
        <v>2827015886</v>
      </c>
      <c r="J3" s="169">
        <v>158294448</v>
      </c>
      <c r="K3" s="66">
        <v>2985310334</v>
      </c>
    </row>
    <row r="4" spans="1:11" x14ac:dyDescent="0.25">
      <c r="A4" s="64" t="s">
        <v>246</v>
      </c>
      <c r="B4" s="169">
        <v>79527000</v>
      </c>
      <c r="C4" s="169">
        <f>8683412074-79527000</f>
        <v>8603885074</v>
      </c>
      <c r="D4" s="169">
        <v>0</v>
      </c>
      <c r="E4" s="169">
        <v>1599960297</v>
      </c>
      <c r="F4" s="169">
        <v>794746913</v>
      </c>
      <c r="G4" s="169">
        <v>3103579049</v>
      </c>
      <c r="H4" s="169">
        <v>1500000000</v>
      </c>
      <c r="I4" s="169">
        <v>14886951420</v>
      </c>
      <c r="J4" s="169">
        <v>794746913</v>
      </c>
      <c r="K4" s="66">
        <v>15681698333</v>
      </c>
    </row>
    <row r="5" spans="1:11" x14ac:dyDescent="0.25">
      <c r="A5" s="64" t="s">
        <v>247</v>
      </c>
      <c r="B5" s="169">
        <v>80000000</v>
      </c>
      <c r="C5" s="169">
        <f>5034012947-80000000</f>
        <v>4954012947</v>
      </c>
      <c r="D5" s="169">
        <v>0</v>
      </c>
      <c r="E5" s="169">
        <v>620974644</v>
      </c>
      <c r="F5" s="169">
        <v>429159639</v>
      </c>
      <c r="G5" s="169">
        <v>1675883103</v>
      </c>
      <c r="H5" s="169">
        <v>0</v>
      </c>
      <c r="I5" s="169">
        <v>7330870694</v>
      </c>
      <c r="J5" s="169">
        <v>429159639</v>
      </c>
      <c r="K5" s="66">
        <v>7760030333</v>
      </c>
    </row>
    <row r="6" spans="1:11" x14ac:dyDescent="0.25">
      <c r="A6" s="64"/>
      <c r="B6" s="169"/>
      <c r="C6" s="169"/>
      <c r="D6" s="169"/>
      <c r="E6" s="169"/>
      <c r="F6" s="169"/>
      <c r="G6" s="169"/>
      <c r="H6" s="169"/>
      <c r="I6" s="169">
        <f>+B6+C6+D6+E6+G6+H6</f>
        <v>0</v>
      </c>
      <c r="J6" s="169">
        <f>+F6</f>
        <v>0</v>
      </c>
      <c r="K6" s="66">
        <f>+I6+J6</f>
        <v>0</v>
      </c>
    </row>
    <row r="7" spans="1:11" x14ac:dyDescent="0.25">
      <c r="A7" s="65" t="s">
        <v>63</v>
      </c>
      <c r="B7" s="170">
        <f t="shared" ref="B7:I7" si="0">SUM(B3:B6)</f>
        <v>227852793</v>
      </c>
      <c r="C7" s="170">
        <f t="shared" si="0"/>
        <v>14219254811</v>
      </c>
      <c r="D7" s="170">
        <f t="shared" si="0"/>
        <v>0</v>
      </c>
      <c r="E7" s="170">
        <f t="shared" si="0"/>
        <v>2450000000</v>
      </c>
      <c r="F7" s="170">
        <f t="shared" si="0"/>
        <v>1382201000</v>
      </c>
      <c r="G7" s="170">
        <f t="shared" si="0"/>
        <v>5397730396</v>
      </c>
      <c r="H7" s="170">
        <f t="shared" si="0"/>
        <v>2750000000</v>
      </c>
      <c r="I7" s="170">
        <f t="shared" si="0"/>
        <v>25044838000</v>
      </c>
      <c r="J7" s="169">
        <f>+F7</f>
        <v>1382201000</v>
      </c>
      <c r="K7" s="67">
        <f>SUM(K3:K6)</f>
        <v>26427039000</v>
      </c>
    </row>
    <row r="9" spans="1:11" x14ac:dyDescent="0.25">
      <c r="A9" s="68" t="s">
        <v>75</v>
      </c>
    </row>
    <row r="10" spans="1:11" ht="75" x14ac:dyDescent="0.25">
      <c r="A10" s="63" t="s">
        <v>65</v>
      </c>
      <c r="B10" s="62" t="s">
        <v>72</v>
      </c>
      <c r="C10" s="62" t="s">
        <v>71</v>
      </c>
      <c r="D10" s="62" t="s">
        <v>66</v>
      </c>
      <c r="E10" s="62" t="s">
        <v>321</v>
      </c>
      <c r="F10" s="62" t="s">
        <v>67</v>
      </c>
      <c r="G10" s="62" t="s">
        <v>73</v>
      </c>
      <c r="H10" s="62" t="s">
        <v>74</v>
      </c>
      <c r="I10" s="62" t="s">
        <v>68</v>
      </c>
      <c r="J10" s="62" t="s">
        <v>69</v>
      </c>
      <c r="K10" s="62" t="s">
        <v>70</v>
      </c>
    </row>
    <row r="11" spans="1:11" x14ac:dyDescent="0.25">
      <c r="A11" s="64"/>
      <c r="B11" s="66"/>
      <c r="C11" s="66"/>
      <c r="D11" s="66"/>
      <c r="E11" s="66"/>
      <c r="F11" s="66"/>
      <c r="G11" s="66"/>
      <c r="H11" s="66"/>
      <c r="I11" s="66">
        <f>+B11+C11+D11+E11+G11+H11</f>
        <v>0</v>
      </c>
      <c r="J11" s="66">
        <f>+F11</f>
        <v>0</v>
      </c>
      <c r="K11" s="66">
        <f>+I11+J11</f>
        <v>0</v>
      </c>
    </row>
    <row r="12" spans="1:11" x14ac:dyDescent="0.25">
      <c r="A12" s="64"/>
      <c r="B12" s="66"/>
      <c r="C12" s="66"/>
      <c r="D12" s="66"/>
      <c r="E12" s="66"/>
      <c r="F12" s="66"/>
      <c r="G12" s="66"/>
      <c r="H12" s="66"/>
      <c r="I12" s="66">
        <f>+B12+C12+D12+E12+G12+H12</f>
        <v>0</v>
      </c>
      <c r="J12" s="66">
        <f>+F12</f>
        <v>0</v>
      </c>
      <c r="K12" s="66">
        <f>+I12+J12</f>
        <v>0</v>
      </c>
    </row>
    <row r="13" spans="1:11" x14ac:dyDescent="0.25">
      <c r="A13" s="64"/>
      <c r="B13" s="66"/>
      <c r="C13" s="66"/>
      <c r="D13" s="66"/>
      <c r="E13" s="66"/>
      <c r="F13" s="66"/>
      <c r="G13" s="66"/>
      <c r="H13" s="66"/>
      <c r="I13" s="66">
        <f>+B13+C13+D13+E13+G13+H13</f>
        <v>0</v>
      </c>
      <c r="J13" s="66">
        <f>+F13</f>
        <v>0</v>
      </c>
      <c r="K13" s="66">
        <f>+I13+J13</f>
        <v>0</v>
      </c>
    </row>
    <row r="14" spans="1:11" x14ac:dyDescent="0.25">
      <c r="A14" s="64"/>
      <c r="B14" s="66"/>
      <c r="C14" s="66"/>
      <c r="D14" s="66"/>
      <c r="E14" s="66"/>
      <c r="F14" s="66"/>
      <c r="G14" s="66"/>
      <c r="H14" s="66"/>
      <c r="I14" s="66">
        <f>+B14+C14+D14+E14+G14+H14</f>
        <v>0</v>
      </c>
      <c r="J14" s="66">
        <f>+F14</f>
        <v>0</v>
      </c>
      <c r="K14" s="66">
        <f>+I14+J14</f>
        <v>0</v>
      </c>
    </row>
    <row r="15" spans="1:11" x14ac:dyDescent="0.25">
      <c r="A15" s="65" t="s">
        <v>63</v>
      </c>
      <c r="B15" s="67">
        <f t="shared" ref="B15:I15" si="1">SUM(B11:B14)</f>
        <v>0</v>
      </c>
      <c r="C15" s="67">
        <f t="shared" si="1"/>
        <v>0</v>
      </c>
      <c r="D15" s="67">
        <f t="shared" si="1"/>
        <v>0</v>
      </c>
      <c r="E15" s="67">
        <f t="shared" si="1"/>
        <v>0</v>
      </c>
      <c r="F15" s="67">
        <f t="shared" si="1"/>
        <v>0</v>
      </c>
      <c r="G15" s="67">
        <f t="shared" si="1"/>
        <v>0</v>
      </c>
      <c r="H15" s="67">
        <f t="shared" si="1"/>
        <v>0</v>
      </c>
      <c r="I15" s="67">
        <f t="shared" si="1"/>
        <v>0</v>
      </c>
      <c r="J15" s="66">
        <f>+F15</f>
        <v>0</v>
      </c>
      <c r="K15" s="67">
        <f>SUM(K11:K14)</f>
        <v>0</v>
      </c>
    </row>
    <row r="17" spans="1:12" x14ac:dyDescent="0.25">
      <c r="A17" s="198" t="s">
        <v>332</v>
      </c>
      <c r="B17" s="198"/>
    </row>
    <row r="18" spans="1:12" ht="57.75" customHeight="1" x14ac:dyDescent="0.25">
      <c r="A18" s="177" t="s">
        <v>65</v>
      </c>
      <c r="B18" s="62" t="s">
        <v>66</v>
      </c>
      <c r="C18" s="62" t="s">
        <v>331</v>
      </c>
      <c r="D18" s="199" t="s">
        <v>73</v>
      </c>
      <c r="E18" s="199"/>
      <c r="F18" s="62" t="s">
        <v>74</v>
      </c>
      <c r="G18" s="161"/>
      <c r="H18" s="161"/>
      <c r="I18" s="161"/>
      <c r="J18" s="161"/>
      <c r="K18" s="161"/>
      <c r="L18" s="73"/>
    </row>
    <row r="19" spans="1:12" ht="150" x14ac:dyDescent="0.25">
      <c r="A19" s="177"/>
      <c r="B19" s="160" t="s">
        <v>319</v>
      </c>
      <c r="C19" s="160" t="s">
        <v>319</v>
      </c>
      <c r="D19" s="160" t="s">
        <v>330</v>
      </c>
      <c r="E19" s="160" t="s">
        <v>329</v>
      </c>
      <c r="F19" s="160" t="s">
        <v>328</v>
      </c>
      <c r="G19" s="159"/>
      <c r="H19" s="159"/>
      <c r="I19" s="159"/>
      <c r="J19" s="159"/>
      <c r="K19" s="159"/>
      <c r="L19" s="73"/>
    </row>
    <row r="20" spans="1:12" x14ac:dyDescent="0.25">
      <c r="A20" s="64" t="s">
        <v>246</v>
      </c>
      <c r="B20" s="162"/>
      <c r="C20" s="162">
        <v>450000000</v>
      </c>
      <c r="D20" s="162">
        <v>759540000</v>
      </c>
      <c r="E20" s="162"/>
      <c r="F20" s="162"/>
      <c r="G20" s="73"/>
      <c r="H20" s="73"/>
      <c r="I20" s="73"/>
      <c r="J20" s="73"/>
      <c r="K20" s="73"/>
      <c r="L20" s="73"/>
    </row>
    <row r="21" spans="1:12" x14ac:dyDescent="0.25">
      <c r="A21" s="64" t="s">
        <v>247</v>
      </c>
      <c r="B21" s="162"/>
      <c r="C21" s="162"/>
      <c r="D21" s="162">
        <v>410150000</v>
      </c>
      <c r="E21" s="162"/>
      <c r="F21" s="162"/>
      <c r="G21" s="73"/>
      <c r="H21" s="73"/>
      <c r="I21" s="73"/>
      <c r="J21" s="73"/>
      <c r="K21" s="73"/>
      <c r="L21" s="73"/>
    </row>
    <row r="22" spans="1:12" x14ac:dyDescent="0.25">
      <c r="A22" s="64" t="s">
        <v>245</v>
      </c>
      <c r="B22" s="162"/>
      <c r="C22" s="162"/>
      <c r="D22" s="162">
        <v>151310000</v>
      </c>
      <c r="E22" s="162"/>
      <c r="F22" s="162"/>
      <c r="G22" s="73"/>
      <c r="H22" s="73"/>
      <c r="I22" s="73"/>
      <c r="J22" s="73"/>
      <c r="K22" s="73"/>
      <c r="L22" s="73"/>
    </row>
    <row r="23" spans="1:12" x14ac:dyDescent="0.25">
      <c r="A23" s="64"/>
      <c r="B23" s="162"/>
      <c r="C23" s="162"/>
      <c r="D23" s="162"/>
      <c r="E23" s="162"/>
      <c r="F23" s="162"/>
      <c r="G23" s="73"/>
      <c r="H23" s="73"/>
      <c r="I23" s="73"/>
      <c r="J23" s="73"/>
      <c r="K23" s="73"/>
      <c r="L23" s="73"/>
    </row>
    <row r="24" spans="1:12" x14ac:dyDescent="0.25">
      <c r="A24" s="65" t="s">
        <v>63</v>
      </c>
      <c r="B24" s="69">
        <f>SUM(B20:B23)</f>
        <v>0</v>
      </c>
      <c r="C24" s="162">
        <f>SUM(C20:C23)</f>
        <v>450000000</v>
      </c>
      <c r="D24" s="162">
        <f>SUM(D20:D23)</f>
        <v>1321000000</v>
      </c>
      <c r="E24" s="69">
        <f>SUM(E20:E23)</f>
        <v>0</v>
      </c>
      <c r="F24" s="69"/>
      <c r="G24" s="73"/>
      <c r="H24" s="73"/>
      <c r="I24" s="73"/>
      <c r="J24" s="73"/>
      <c r="K24" s="73"/>
      <c r="L24" s="73"/>
    </row>
    <row r="25" spans="1:12" x14ac:dyDescent="0.25">
      <c r="A25" t="s">
        <v>327</v>
      </c>
    </row>
  </sheetData>
  <mergeCells count="3">
    <mergeCell ref="A17:B17"/>
    <mergeCell ref="A18:A19"/>
    <mergeCell ref="D18:E18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workbookViewId="0">
      <selection activeCell="D14" sqref="D14"/>
    </sheetView>
  </sheetViews>
  <sheetFormatPr defaultColWidth="8.85546875" defaultRowHeight="15" x14ac:dyDescent="0.25"/>
  <cols>
    <col min="1" max="1" width="31.140625" customWidth="1"/>
    <col min="2" max="2" width="14.7109375" customWidth="1"/>
    <col min="3" max="3" width="13.85546875" customWidth="1"/>
    <col min="4" max="4" width="14.42578125" customWidth="1"/>
    <col min="5" max="5" width="12.7109375" customWidth="1"/>
    <col min="6" max="6" width="16.140625" customWidth="1"/>
    <col min="7" max="7" width="15.42578125" customWidth="1"/>
    <col min="8" max="8" width="18.42578125" customWidth="1"/>
    <col min="9" max="9" width="17.85546875" customWidth="1"/>
    <col min="10" max="10" width="18.42578125" customWidth="1"/>
  </cols>
  <sheetData>
    <row r="1" spans="1:10" ht="60" x14ac:dyDescent="0.25">
      <c r="A1" s="109" t="s">
        <v>265</v>
      </c>
      <c r="B1" s="109" t="s">
        <v>264</v>
      </c>
      <c r="C1" s="109" t="s">
        <v>263</v>
      </c>
      <c r="D1" s="109" t="s">
        <v>262</v>
      </c>
      <c r="E1" s="109" t="s">
        <v>261</v>
      </c>
      <c r="F1" s="109" t="s">
        <v>260</v>
      </c>
      <c r="G1" s="109" t="s">
        <v>259</v>
      </c>
      <c r="H1" s="109" t="s">
        <v>258</v>
      </c>
      <c r="I1" s="109" t="s">
        <v>257</v>
      </c>
      <c r="J1" s="109" t="s">
        <v>256</v>
      </c>
    </row>
    <row r="2" spans="1:10" x14ac:dyDescent="0.25">
      <c r="A2" s="106"/>
      <c r="B2" s="200"/>
      <c r="C2" s="200"/>
      <c r="D2" s="200"/>
      <c r="E2" s="200"/>
      <c r="F2" s="200"/>
      <c r="G2" s="200"/>
      <c r="H2" s="200"/>
      <c r="I2" s="200"/>
      <c r="J2" s="200"/>
    </row>
    <row r="3" spans="1:10" x14ac:dyDescent="0.25">
      <c r="A3" s="106"/>
      <c r="B3" s="201"/>
      <c r="C3" s="201"/>
      <c r="D3" s="201"/>
      <c r="E3" s="201"/>
      <c r="F3" s="201"/>
      <c r="G3" s="201"/>
      <c r="H3" s="201"/>
      <c r="I3" s="201"/>
      <c r="J3" s="201"/>
    </row>
    <row r="4" spans="1:10" x14ac:dyDescent="0.25">
      <c r="A4" s="106"/>
      <c r="B4" s="201"/>
      <c r="C4" s="201"/>
      <c r="D4" s="201"/>
      <c r="E4" s="201"/>
      <c r="F4" s="201"/>
      <c r="G4" s="201"/>
      <c r="H4" s="201"/>
      <c r="I4" s="201"/>
      <c r="J4" s="201"/>
    </row>
    <row r="5" spans="1:10" x14ac:dyDescent="0.25">
      <c r="A5" s="106"/>
      <c r="B5" s="201"/>
      <c r="C5" s="201"/>
      <c r="D5" s="201"/>
      <c r="E5" s="201"/>
      <c r="F5" s="201"/>
      <c r="G5" s="201"/>
      <c r="H5" s="201"/>
      <c r="I5" s="201"/>
      <c r="J5" s="201"/>
    </row>
    <row r="6" spans="1:10" x14ac:dyDescent="0.25">
      <c r="A6" s="106"/>
      <c r="B6" s="201"/>
      <c r="C6" s="201"/>
      <c r="D6" s="201"/>
      <c r="E6" s="201"/>
      <c r="F6" s="201"/>
      <c r="G6" s="201"/>
      <c r="H6" s="201"/>
      <c r="I6" s="201"/>
      <c r="J6" s="201"/>
    </row>
    <row r="7" spans="1:10" x14ac:dyDescent="0.25">
      <c r="A7" s="106"/>
      <c r="B7" s="201"/>
      <c r="C7" s="201"/>
      <c r="D7" s="201"/>
      <c r="E7" s="201"/>
      <c r="F7" s="201"/>
      <c r="G7" s="201"/>
      <c r="H7" s="201"/>
      <c r="I7" s="201"/>
      <c r="J7" s="201"/>
    </row>
    <row r="8" spans="1:10" x14ac:dyDescent="0.25">
      <c r="A8" s="106"/>
      <c r="B8" s="201"/>
      <c r="C8" s="201"/>
      <c r="D8" s="201"/>
      <c r="E8" s="201"/>
      <c r="F8" s="201"/>
      <c r="G8" s="201"/>
      <c r="H8" s="201"/>
      <c r="I8" s="201"/>
      <c r="J8" s="201"/>
    </row>
    <row r="9" spans="1:10" x14ac:dyDescent="0.25">
      <c r="A9" s="106"/>
      <c r="B9" s="202"/>
      <c r="C9" s="202"/>
      <c r="D9" s="202"/>
      <c r="E9" s="202"/>
      <c r="F9" s="202"/>
      <c r="G9" s="202"/>
      <c r="H9" s="202"/>
      <c r="I9" s="202"/>
      <c r="J9" s="202"/>
    </row>
    <row r="11" spans="1:10" ht="45" x14ac:dyDescent="0.25">
      <c r="A11" s="107" t="s">
        <v>255</v>
      </c>
      <c r="B11" s="107" t="s">
        <v>254</v>
      </c>
      <c r="C11" s="107" t="s">
        <v>253</v>
      </c>
      <c r="D11" s="107" t="s">
        <v>252</v>
      </c>
    </row>
    <row r="12" spans="1:10" ht="76.5" customHeight="1" x14ac:dyDescent="0.25">
      <c r="A12" s="106" t="s">
        <v>251</v>
      </c>
      <c r="B12" s="106">
        <f>+'[1]1. forrasösszesítő'!B2*0.1</f>
        <v>0</v>
      </c>
      <c r="C12" s="106"/>
      <c r="D12" s="69">
        <v>0</v>
      </c>
    </row>
    <row r="13" spans="1:10" ht="121.5" customHeight="1" x14ac:dyDescent="0.25">
      <c r="A13" s="106" t="s">
        <v>250</v>
      </c>
      <c r="B13" s="106">
        <f>+'[1]1. forrasösszesítő'!F40*0.15</f>
        <v>0</v>
      </c>
      <c r="C13" s="106"/>
      <c r="D13" s="69">
        <v>0</v>
      </c>
    </row>
    <row r="14" spans="1:10" ht="124.5" customHeight="1" x14ac:dyDescent="0.25">
      <c r="A14" s="106" t="s">
        <v>249</v>
      </c>
      <c r="B14" s="106">
        <f>+'[1]1. forrasösszesítő'!F37*0.15</f>
        <v>0</v>
      </c>
      <c r="C14" s="106"/>
      <c r="D14" s="69">
        <v>0</v>
      </c>
    </row>
  </sheetData>
  <mergeCells count="9">
    <mergeCell ref="H2:H9"/>
    <mergeCell ref="I2:I9"/>
    <mergeCell ref="J2:J9"/>
    <mergeCell ref="B2:B9"/>
    <mergeCell ref="C2:C9"/>
    <mergeCell ref="D2:D9"/>
    <mergeCell ref="E2:E9"/>
    <mergeCell ref="F2:F9"/>
    <mergeCell ref="G2:G9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2"/>
  <sheetViews>
    <sheetView workbookViewId="0">
      <selection activeCell="E12" sqref="E12"/>
    </sheetView>
  </sheetViews>
  <sheetFormatPr defaultColWidth="8.85546875" defaultRowHeight="15" x14ac:dyDescent="0.25"/>
  <cols>
    <col min="1" max="1" width="45.85546875" customWidth="1"/>
    <col min="2" max="2" width="41.42578125" customWidth="1"/>
  </cols>
  <sheetData>
    <row r="1" spans="1:2" ht="39.75" customHeight="1" x14ac:dyDescent="0.25">
      <c r="A1" s="58" t="s">
        <v>64</v>
      </c>
      <c r="B1" s="59" t="s">
        <v>35</v>
      </c>
    </row>
    <row r="2" spans="1:2" ht="30" x14ac:dyDescent="0.25">
      <c r="A2" s="60" t="s">
        <v>40</v>
      </c>
      <c r="B2" s="55">
        <f>'1. forrasösszesítő'!D10</f>
        <v>0</v>
      </c>
    </row>
    <row r="3" spans="1:2" x14ac:dyDescent="0.25">
      <c r="A3" s="60" t="s">
        <v>1</v>
      </c>
      <c r="B3" s="55">
        <f>'1. forrasösszesítő'!D12</f>
        <v>14844462000</v>
      </c>
    </row>
    <row r="4" spans="1:2" x14ac:dyDescent="0.25">
      <c r="A4" s="60" t="s">
        <v>17</v>
      </c>
      <c r="B4" s="55">
        <f>'1. forrasösszesítő'!D20</f>
        <v>14447107604</v>
      </c>
    </row>
    <row r="5" spans="1:2" x14ac:dyDescent="0.25">
      <c r="A5" s="60" t="s">
        <v>87</v>
      </c>
      <c r="B5" s="55">
        <f>'1. forrasösszesítő'!D23</f>
        <v>7533926380</v>
      </c>
    </row>
    <row r="6" spans="1:2" x14ac:dyDescent="0.25">
      <c r="A6" s="60" t="s">
        <v>3</v>
      </c>
      <c r="B6" s="55">
        <f>'1. forrasösszesítő'!D30</f>
        <v>7116799000</v>
      </c>
    </row>
    <row r="7" spans="1:2" x14ac:dyDescent="0.25">
      <c r="A7" s="60" t="s">
        <v>4</v>
      </c>
      <c r="B7" s="55">
        <f>'1. forrasösszesítő'!D34</f>
        <v>1382201000</v>
      </c>
    </row>
    <row r="8" spans="1:2" x14ac:dyDescent="0.25">
      <c r="A8" s="60" t="s">
        <v>16</v>
      </c>
      <c r="B8" s="55">
        <f>'1. forrasösszesítő'!D36</f>
        <v>10586162000</v>
      </c>
    </row>
    <row r="9" spans="1:2" x14ac:dyDescent="0.25">
      <c r="A9" s="60" t="s">
        <v>47</v>
      </c>
      <c r="B9" s="55">
        <f>'1. forrasösszesítő'!D44</f>
        <v>5397730396</v>
      </c>
    </row>
    <row r="10" spans="1:2" x14ac:dyDescent="0.25">
      <c r="A10" s="60" t="s">
        <v>52</v>
      </c>
      <c r="B10" s="55">
        <f>'1. forrasösszesítő'!D46</f>
        <v>6212611620</v>
      </c>
    </row>
    <row r="11" spans="1:2" ht="15.75" thickBot="1" x14ac:dyDescent="0.3">
      <c r="A11" s="61" t="s">
        <v>58</v>
      </c>
      <c r="B11" s="56">
        <f>'1. forrasösszesítő'!D51</f>
        <v>2750000000</v>
      </c>
    </row>
    <row r="12" spans="1:2" ht="16.5" thickBot="1" x14ac:dyDescent="0.3">
      <c r="A12" s="54" t="s">
        <v>63</v>
      </c>
      <c r="B12" s="57">
        <f>SUM(B2:B11)</f>
        <v>70271000000</v>
      </c>
    </row>
  </sheetData>
  <customSheetViews>
    <customSheetView guid="{CDDE5582-318E-4169-A2B3-E6801A91775C}">
      <selection activeCell="J34" sqref="J34"/>
      <pageMargins left="0.7" right="0.7" top="0.75" bottom="0.75" header="0.3" footer="0.3"/>
    </customSheetView>
    <customSheetView guid="{BA39A66F-2AC6-4033-9771-EB339C8851A1}">
      <selection activeCell="A18" sqref="A18"/>
      <pageMargins left="0.7" right="0.7" top="0.75" bottom="0.75" header="0.3" footer="0.3"/>
    </customSheetView>
  </customSheetViews>
  <conditionalFormatting sqref="B12">
    <cfRule type="cellIs" dxfId="0" priority="51" operator="equal">
      <formula>#REF!</formula>
    </cfRule>
  </conditionalFormatting>
  <pageMargins left="1" right="1" top="1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workbookViewId="0">
      <selection activeCell="B33" sqref="B33"/>
    </sheetView>
  </sheetViews>
  <sheetFormatPr defaultColWidth="9.140625" defaultRowHeight="15" x14ac:dyDescent="0.25"/>
  <cols>
    <col min="1" max="1" width="9.42578125" customWidth="1"/>
    <col min="2" max="3" width="18.85546875" customWidth="1"/>
    <col min="4" max="4" width="18.42578125" customWidth="1"/>
    <col min="5" max="5" width="21.42578125" customWidth="1"/>
    <col min="6" max="6" width="20.42578125" customWidth="1"/>
    <col min="7" max="7" width="17.28515625" customWidth="1"/>
    <col min="8" max="8" width="17.42578125" customWidth="1"/>
    <col min="9" max="9" width="38.42578125" customWidth="1"/>
  </cols>
  <sheetData>
    <row r="1" spans="1:13" ht="27" customHeight="1" x14ac:dyDescent="0.25">
      <c r="A1" s="203" t="s">
        <v>309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53.25" customHeight="1" x14ac:dyDescent="0.25">
      <c r="A2" s="205" t="s">
        <v>308</v>
      </c>
      <c r="B2" s="207" t="s">
        <v>307</v>
      </c>
      <c r="C2" s="207" t="s">
        <v>306</v>
      </c>
      <c r="D2" s="207" t="s">
        <v>305</v>
      </c>
      <c r="E2" s="207" t="s">
        <v>304</v>
      </c>
      <c r="F2" s="207" t="s">
        <v>303</v>
      </c>
      <c r="G2" s="207" t="s">
        <v>302</v>
      </c>
      <c r="H2" s="207" t="s">
        <v>301</v>
      </c>
      <c r="I2" s="113" t="s">
        <v>300</v>
      </c>
      <c r="J2" s="111" t="s">
        <v>299</v>
      </c>
      <c r="K2" s="111" t="s">
        <v>298</v>
      </c>
      <c r="L2" s="111" t="s">
        <v>297</v>
      </c>
      <c r="M2" s="111" t="s">
        <v>296</v>
      </c>
    </row>
    <row r="3" spans="1:13" ht="45" customHeight="1" x14ac:dyDescent="0.25">
      <c r="A3" s="206"/>
      <c r="B3" s="208"/>
      <c r="C3" s="208"/>
      <c r="D3" s="208"/>
      <c r="E3" s="208"/>
      <c r="F3" s="208"/>
      <c r="G3" s="208"/>
      <c r="H3" s="208"/>
      <c r="I3" s="112" t="s">
        <v>295</v>
      </c>
      <c r="J3" s="111"/>
      <c r="K3" s="111"/>
      <c r="L3" s="111"/>
      <c r="M3" s="111"/>
    </row>
    <row r="4" spans="1:13" x14ac:dyDescent="0.25">
      <c r="A4" s="106" t="s">
        <v>294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x14ac:dyDescent="0.25">
      <c r="A5" s="106" t="s">
        <v>293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 x14ac:dyDescent="0.25">
      <c r="A6" s="106" t="s">
        <v>292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x14ac:dyDescent="0.25">
      <c r="A7" s="106" t="s">
        <v>291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3" x14ac:dyDescent="0.25">
      <c r="A8" s="106" t="s">
        <v>290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x14ac:dyDescent="0.25">
      <c r="A9" s="106" t="s">
        <v>289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3" x14ac:dyDescent="0.25">
      <c r="A10" s="106" t="s">
        <v>288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</row>
    <row r="11" spans="1:13" x14ac:dyDescent="0.25">
      <c r="A11" s="106" t="s">
        <v>287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x14ac:dyDescent="0.25">
      <c r="A12" s="106" t="s">
        <v>286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</row>
    <row r="13" spans="1:13" x14ac:dyDescent="0.25">
      <c r="A13" s="106" t="s">
        <v>285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</row>
    <row r="14" spans="1:13" x14ac:dyDescent="0.25">
      <c r="A14" s="106" t="s">
        <v>284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</row>
    <row r="15" spans="1:13" x14ac:dyDescent="0.25">
      <c r="A15" s="106" t="s">
        <v>283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3" x14ac:dyDescent="0.25">
      <c r="A16" s="106" t="s">
        <v>282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3" x14ac:dyDescent="0.25">
      <c r="A17" s="106" t="s">
        <v>281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x14ac:dyDescent="0.25">
      <c r="A18" s="106" t="s">
        <v>280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</row>
    <row r="19" spans="1:13" x14ac:dyDescent="0.25">
      <c r="A19" s="106" t="s">
        <v>279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</row>
    <row r="20" spans="1:13" x14ac:dyDescent="0.25">
      <c r="A20" s="106" t="s">
        <v>278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 x14ac:dyDescent="0.25">
      <c r="A21" s="106" t="s">
        <v>277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</row>
    <row r="22" spans="1:13" x14ac:dyDescent="0.25">
      <c r="A22" s="106" t="s">
        <v>276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</row>
    <row r="23" spans="1:13" x14ac:dyDescent="0.25">
      <c r="A23" s="106" t="s">
        <v>275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</row>
    <row r="24" spans="1:13" x14ac:dyDescent="0.25">
      <c r="A24" s="106" t="s">
        <v>274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</row>
    <row r="25" spans="1:13" x14ac:dyDescent="0.25">
      <c r="A25" s="106" t="s">
        <v>273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</row>
    <row r="26" spans="1:13" x14ac:dyDescent="0.25">
      <c r="A26" s="106" t="s">
        <v>272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</row>
    <row r="27" spans="1:13" x14ac:dyDescent="0.25">
      <c r="A27" s="106" t="s">
        <v>271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13" x14ac:dyDescent="0.25">
      <c r="A28" s="106" t="s">
        <v>270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</row>
    <row r="29" spans="1:13" x14ac:dyDescent="0.25">
      <c r="A29" s="106" t="s">
        <v>269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</row>
    <row r="30" spans="1:13" x14ac:dyDescent="0.25">
      <c r="A30" s="106" t="s">
        <v>268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</row>
    <row r="31" spans="1:13" x14ac:dyDescent="0.25">
      <c r="A31" s="108" t="s">
        <v>267</v>
      </c>
    </row>
    <row r="33" spans="1:2" x14ac:dyDescent="0.25">
      <c r="A33" s="110"/>
      <c r="B33" t="s">
        <v>266</v>
      </c>
    </row>
  </sheetData>
  <mergeCells count="9">
    <mergeCell ref="A1:M1"/>
    <mergeCell ref="A2:A3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7"/>
  <sheetViews>
    <sheetView zoomScaleNormal="100" workbookViewId="0">
      <selection activeCell="K8" sqref="K8"/>
    </sheetView>
  </sheetViews>
  <sheetFormatPr defaultColWidth="0" defaultRowHeight="15" zeroHeight="1" x14ac:dyDescent="0.25"/>
  <cols>
    <col min="1" max="1" width="16.28515625" bestFit="1" customWidth="1"/>
    <col min="2" max="2" width="9.85546875" bestFit="1" customWidth="1"/>
    <col min="3" max="3" width="58" customWidth="1"/>
    <col min="4" max="4" width="14" customWidth="1"/>
    <col min="5" max="5" width="15" bestFit="1" customWidth="1"/>
    <col min="6" max="7" width="15" customWidth="1"/>
    <col min="8" max="8" width="13.140625" bestFit="1" customWidth="1"/>
    <col min="9" max="9" width="13.140625" customWidth="1"/>
    <col min="10" max="10" width="13.28515625" customWidth="1"/>
    <col min="11" max="11" width="5.42578125" style="73" customWidth="1"/>
    <col min="12" max="12" width="9.140625" hidden="1" customWidth="1"/>
    <col min="13" max="16384" width="9.140625" hidden="1"/>
  </cols>
  <sheetData>
    <row r="1" spans="1:10" ht="31.5" customHeight="1" x14ac:dyDescent="0.25">
      <c r="A1" s="213" t="s">
        <v>105</v>
      </c>
      <c r="B1" s="209" t="s">
        <v>106</v>
      </c>
      <c r="C1" s="209"/>
      <c r="D1" s="209" t="s">
        <v>107</v>
      </c>
      <c r="E1" s="209" t="s">
        <v>108</v>
      </c>
      <c r="F1" s="214" t="s">
        <v>109</v>
      </c>
      <c r="G1" s="214" t="s">
        <v>110</v>
      </c>
      <c r="H1" s="209" t="s">
        <v>111</v>
      </c>
      <c r="I1" s="210" t="s">
        <v>112</v>
      </c>
      <c r="J1" s="212" t="s">
        <v>113</v>
      </c>
    </row>
    <row r="2" spans="1:10" ht="50.25" customHeight="1" x14ac:dyDescent="0.25">
      <c r="A2" s="213"/>
      <c r="B2" s="94" t="s">
        <v>114</v>
      </c>
      <c r="C2" s="94" t="s">
        <v>115</v>
      </c>
      <c r="D2" s="209"/>
      <c r="E2" s="209"/>
      <c r="F2" s="211"/>
      <c r="G2" s="211"/>
      <c r="H2" s="209"/>
      <c r="I2" s="211"/>
      <c r="J2" s="212"/>
    </row>
    <row r="3" spans="1:10" ht="36.75" customHeight="1" x14ac:dyDescent="0.25">
      <c r="A3" s="95" t="s">
        <v>116</v>
      </c>
      <c r="B3" s="69" t="s">
        <v>117</v>
      </c>
      <c r="C3" s="96" t="s">
        <v>118</v>
      </c>
      <c r="D3" s="95" t="s">
        <v>119</v>
      </c>
      <c r="E3" s="97">
        <v>7</v>
      </c>
      <c r="F3" s="97">
        <v>0</v>
      </c>
      <c r="G3" s="98">
        <v>0</v>
      </c>
      <c r="H3" s="99">
        <v>70.849999999999994</v>
      </c>
      <c r="I3" s="97">
        <v>0</v>
      </c>
      <c r="J3" s="98">
        <v>0</v>
      </c>
    </row>
    <row r="4" spans="1:10" ht="30" customHeight="1" x14ac:dyDescent="0.25">
      <c r="A4" s="95" t="s">
        <v>116</v>
      </c>
      <c r="B4" s="69" t="s">
        <v>120</v>
      </c>
      <c r="C4" s="96" t="s">
        <v>121</v>
      </c>
      <c r="D4" s="95" t="s">
        <v>122</v>
      </c>
      <c r="E4" s="97">
        <v>0</v>
      </c>
      <c r="F4" s="97">
        <v>0</v>
      </c>
      <c r="G4" s="98">
        <v>0</v>
      </c>
      <c r="H4" s="97">
        <v>149838</v>
      </c>
      <c r="I4" s="97">
        <v>7707</v>
      </c>
      <c r="J4" s="98">
        <v>7707</v>
      </c>
    </row>
    <row r="5" spans="1:10" ht="30" customHeight="1" x14ac:dyDescent="0.25">
      <c r="A5" s="95" t="s">
        <v>116</v>
      </c>
      <c r="B5" s="69" t="s">
        <v>123</v>
      </c>
      <c r="C5" s="96" t="s">
        <v>124</v>
      </c>
      <c r="D5" s="95" t="s">
        <v>125</v>
      </c>
      <c r="E5" s="99">
        <v>21.34</v>
      </c>
      <c r="F5" s="99">
        <v>1.04</v>
      </c>
      <c r="G5" s="98">
        <v>1.04</v>
      </c>
      <c r="H5" s="99">
        <v>426.88</v>
      </c>
      <c r="I5" s="99">
        <v>20.740000000000002</v>
      </c>
      <c r="J5" s="98">
        <v>20.740000000000002</v>
      </c>
    </row>
    <row r="6" spans="1:10" ht="30" customHeight="1" x14ac:dyDescent="0.25">
      <c r="A6" s="95" t="s">
        <v>116</v>
      </c>
      <c r="B6" s="69" t="s">
        <v>126</v>
      </c>
      <c r="C6" s="96" t="s">
        <v>127</v>
      </c>
      <c r="D6" s="95" t="s">
        <v>128</v>
      </c>
      <c r="E6" s="97">
        <v>0</v>
      </c>
      <c r="F6" s="97">
        <v>0</v>
      </c>
      <c r="G6" s="98">
        <v>0</v>
      </c>
      <c r="H6" s="99" t="s">
        <v>129</v>
      </c>
      <c r="I6" s="97">
        <v>91819</v>
      </c>
      <c r="J6" s="98">
        <v>91819</v>
      </c>
    </row>
    <row r="7" spans="1:10" ht="30" customHeight="1" x14ac:dyDescent="0.25">
      <c r="A7" s="95" t="s">
        <v>116</v>
      </c>
      <c r="B7" s="69" t="s">
        <v>130</v>
      </c>
      <c r="C7" s="96" t="s">
        <v>131</v>
      </c>
      <c r="D7" s="95" t="s">
        <v>119</v>
      </c>
      <c r="E7" s="97">
        <v>0</v>
      </c>
      <c r="F7" s="97">
        <v>0</v>
      </c>
      <c r="G7" s="98">
        <v>0</v>
      </c>
      <c r="H7" s="99">
        <v>6.9</v>
      </c>
      <c r="I7" s="99">
        <v>0</v>
      </c>
      <c r="J7" s="98">
        <v>0</v>
      </c>
    </row>
    <row r="8" spans="1:10" ht="30" customHeight="1" x14ac:dyDescent="0.25">
      <c r="A8" s="95" t="s">
        <v>116</v>
      </c>
      <c r="B8" s="69" t="s">
        <v>132</v>
      </c>
      <c r="C8" s="96" t="s">
        <v>133</v>
      </c>
      <c r="D8" s="95" t="s">
        <v>134</v>
      </c>
      <c r="E8" s="97">
        <v>7</v>
      </c>
      <c r="F8" s="97">
        <v>0</v>
      </c>
      <c r="G8" s="98">
        <v>0</v>
      </c>
      <c r="H8" s="97">
        <v>68</v>
      </c>
      <c r="I8" s="97">
        <v>3</v>
      </c>
      <c r="J8" s="98">
        <v>3</v>
      </c>
    </row>
    <row r="9" spans="1:10" ht="30" customHeight="1" x14ac:dyDescent="0.25">
      <c r="A9" s="95" t="s">
        <v>116</v>
      </c>
      <c r="B9" s="69" t="s">
        <v>135</v>
      </c>
      <c r="C9" s="96" t="s">
        <v>136</v>
      </c>
      <c r="D9" s="95" t="s">
        <v>137</v>
      </c>
      <c r="E9" s="97">
        <v>0</v>
      </c>
      <c r="F9" s="97">
        <v>0</v>
      </c>
      <c r="G9" s="98">
        <v>0</v>
      </c>
      <c r="H9" s="97">
        <v>79336</v>
      </c>
      <c r="I9" s="97">
        <v>3654.98</v>
      </c>
      <c r="J9" s="98">
        <v>3654.98</v>
      </c>
    </row>
    <row r="10" spans="1:10" ht="30" customHeight="1" x14ac:dyDescent="0.25">
      <c r="A10" s="95" t="s">
        <v>116</v>
      </c>
      <c r="B10" s="69" t="s">
        <v>138</v>
      </c>
      <c r="C10" s="96" t="s">
        <v>139</v>
      </c>
      <c r="D10" s="95" t="s">
        <v>134</v>
      </c>
      <c r="E10" s="97">
        <v>0</v>
      </c>
      <c r="F10" s="97">
        <v>0</v>
      </c>
      <c r="G10" s="98">
        <v>0</v>
      </c>
      <c r="H10" s="97">
        <v>19</v>
      </c>
      <c r="I10" s="97">
        <v>1</v>
      </c>
      <c r="J10" s="98">
        <v>1</v>
      </c>
    </row>
    <row r="11" spans="1:10" ht="30" customHeight="1" x14ac:dyDescent="0.25">
      <c r="A11" s="95" t="s">
        <v>116</v>
      </c>
      <c r="B11" s="69" t="s">
        <v>140</v>
      </c>
      <c r="C11" s="96" t="s">
        <v>141</v>
      </c>
      <c r="D11" s="95" t="s">
        <v>142</v>
      </c>
      <c r="E11" s="97">
        <v>117686</v>
      </c>
      <c r="F11" s="97">
        <v>6054</v>
      </c>
      <c r="G11" s="98">
        <v>6054</v>
      </c>
      <c r="H11" s="97">
        <v>1176865</v>
      </c>
      <c r="I11" s="97">
        <v>60533</v>
      </c>
      <c r="J11" s="98">
        <v>60533</v>
      </c>
    </row>
    <row r="12" spans="1:10" ht="30" customHeight="1" x14ac:dyDescent="0.25">
      <c r="A12" s="95" t="s">
        <v>116</v>
      </c>
      <c r="B12" s="69" t="s">
        <v>143</v>
      </c>
      <c r="C12" s="96" t="s">
        <v>144</v>
      </c>
      <c r="D12" s="95" t="s">
        <v>122</v>
      </c>
      <c r="E12" s="97">
        <v>0</v>
      </c>
      <c r="F12" s="97">
        <v>0</v>
      </c>
      <c r="G12" s="98">
        <v>0</v>
      </c>
      <c r="H12" s="97">
        <v>829</v>
      </c>
      <c r="I12" s="97">
        <v>0</v>
      </c>
      <c r="J12" s="98">
        <v>0</v>
      </c>
    </row>
    <row r="13" spans="1:10" ht="30" customHeight="1" x14ac:dyDescent="0.25">
      <c r="A13" s="95" t="s">
        <v>116</v>
      </c>
      <c r="B13" s="69" t="s">
        <v>145</v>
      </c>
      <c r="C13" s="96" t="s">
        <v>146</v>
      </c>
      <c r="D13" s="95" t="s">
        <v>122</v>
      </c>
      <c r="E13" s="97">
        <v>0</v>
      </c>
      <c r="F13" s="97">
        <v>0</v>
      </c>
      <c r="G13" s="98">
        <v>0</v>
      </c>
      <c r="H13" s="97">
        <v>125</v>
      </c>
      <c r="I13" s="97">
        <v>0</v>
      </c>
      <c r="J13" s="98">
        <v>0</v>
      </c>
    </row>
    <row r="14" spans="1:10" ht="30" customHeight="1" x14ac:dyDescent="0.25">
      <c r="A14" s="95" t="s">
        <v>116</v>
      </c>
      <c r="B14" s="69" t="s">
        <v>147</v>
      </c>
      <c r="C14" s="96" t="s">
        <v>148</v>
      </c>
      <c r="D14" s="100" t="s">
        <v>125</v>
      </c>
      <c r="E14" s="99">
        <v>13.185</v>
      </c>
      <c r="F14" s="99">
        <v>0.55000000000000004</v>
      </c>
      <c r="G14" s="98">
        <v>0.55000000000000004</v>
      </c>
      <c r="H14" s="99">
        <v>131.85900000000001</v>
      </c>
      <c r="I14" s="99">
        <v>5.45</v>
      </c>
      <c r="J14" s="98">
        <v>5.45</v>
      </c>
    </row>
    <row r="15" spans="1:10" ht="30" customHeight="1" x14ac:dyDescent="0.25">
      <c r="A15" s="95" t="s">
        <v>149</v>
      </c>
      <c r="B15" s="69" t="s">
        <v>150</v>
      </c>
      <c r="C15" s="96" t="s">
        <v>151</v>
      </c>
      <c r="D15" s="95" t="s">
        <v>137</v>
      </c>
      <c r="E15" s="99">
        <v>42085.39</v>
      </c>
      <c r="F15" s="99">
        <v>1555.2</v>
      </c>
      <c r="G15" s="98">
        <v>1555.2</v>
      </c>
      <c r="H15" s="99">
        <v>420853.85</v>
      </c>
      <c r="I15" s="99">
        <v>15551.98</v>
      </c>
      <c r="J15" s="98">
        <v>15551.98</v>
      </c>
    </row>
    <row r="16" spans="1:10" ht="30" customHeight="1" x14ac:dyDescent="0.25">
      <c r="A16" s="95" t="s">
        <v>149</v>
      </c>
      <c r="B16" s="69" t="s">
        <v>152</v>
      </c>
      <c r="C16" s="96" t="s">
        <v>153</v>
      </c>
      <c r="D16" s="95" t="s">
        <v>154</v>
      </c>
      <c r="E16" s="97">
        <v>0</v>
      </c>
      <c r="F16" s="97">
        <v>0</v>
      </c>
      <c r="G16" s="98">
        <v>0</v>
      </c>
      <c r="H16" s="97">
        <v>63128</v>
      </c>
      <c r="I16" s="97">
        <v>2332.8000000000002</v>
      </c>
      <c r="J16" s="98">
        <v>2332.8000000000002</v>
      </c>
    </row>
    <row r="17" spans="1:10" ht="30" customHeight="1" x14ac:dyDescent="0.25">
      <c r="A17" s="95" t="s">
        <v>149</v>
      </c>
      <c r="B17" s="69" t="s">
        <v>155</v>
      </c>
      <c r="C17" s="96" t="s">
        <v>156</v>
      </c>
      <c r="D17" s="95" t="s">
        <v>157</v>
      </c>
      <c r="E17" s="97">
        <v>0</v>
      </c>
      <c r="F17" s="97">
        <v>0</v>
      </c>
      <c r="G17" s="98">
        <v>0</v>
      </c>
      <c r="H17" s="99">
        <v>36582.11</v>
      </c>
      <c r="I17" s="99">
        <v>1351.84</v>
      </c>
      <c r="J17" s="98">
        <v>1351.84</v>
      </c>
    </row>
    <row r="18" spans="1:10" ht="30" customHeight="1" x14ac:dyDescent="0.25">
      <c r="A18" s="95" t="s">
        <v>149</v>
      </c>
      <c r="B18" s="69" t="s">
        <v>158</v>
      </c>
      <c r="C18" s="96" t="s">
        <v>159</v>
      </c>
      <c r="D18" s="95" t="s">
        <v>160</v>
      </c>
      <c r="E18" s="99">
        <v>1.94</v>
      </c>
      <c r="F18" s="99">
        <v>0.08</v>
      </c>
      <c r="G18" s="98">
        <v>0.08</v>
      </c>
      <c r="H18" s="99">
        <v>19.399999999999999</v>
      </c>
      <c r="I18" s="99">
        <v>0.72</v>
      </c>
      <c r="J18" s="98">
        <v>0.72</v>
      </c>
    </row>
    <row r="19" spans="1:10" ht="30" customHeight="1" x14ac:dyDescent="0.25">
      <c r="A19" s="95" t="s">
        <v>149</v>
      </c>
      <c r="B19" s="69" t="s">
        <v>161</v>
      </c>
      <c r="C19" s="96" t="s">
        <v>162</v>
      </c>
      <c r="D19" s="95" t="s">
        <v>154</v>
      </c>
      <c r="E19" s="97">
        <v>0</v>
      </c>
      <c r="F19" s="97">
        <v>0</v>
      </c>
      <c r="G19" s="98">
        <v>0</v>
      </c>
      <c r="H19" s="97">
        <v>21340</v>
      </c>
      <c r="I19" s="97">
        <v>788.59</v>
      </c>
      <c r="J19" s="98">
        <v>788.59</v>
      </c>
    </row>
    <row r="20" spans="1:10" ht="30" customHeight="1" x14ac:dyDescent="0.25">
      <c r="A20" s="95" t="s">
        <v>149</v>
      </c>
      <c r="B20" s="69" t="s">
        <v>163</v>
      </c>
      <c r="C20" s="96" t="s">
        <v>164</v>
      </c>
      <c r="D20" s="95" t="s">
        <v>134</v>
      </c>
      <c r="E20" s="97">
        <v>1</v>
      </c>
      <c r="F20" s="97">
        <v>1</v>
      </c>
      <c r="G20" s="98">
        <v>1</v>
      </c>
      <c r="H20" s="97">
        <v>11</v>
      </c>
      <c r="I20" s="97">
        <v>1</v>
      </c>
      <c r="J20" s="98">
        <v>1</v>
      </c>
    </row>
    <row r="21" spans="1:10" ht="30" customHeight="1" x14ac:dyDescent="0.25">
      <c r="A21" s="95" t="s">
        <v>165</v>
      </c>
      <c r="B21" s="69" t="s">
        <v>166</v>
      </c>
      <c r="C21" s="96" t="s">
        <v>167</v>
      </c>
      <c r="D21" s="95" t="s">
        <v>122</v>
      </c>
      <c r="E21" s="97">
        <v>1766</v>
      </c>
      <c r="F21" s="97">
        <v>80</v>
      </c>
      <c r="G21" s="98">
        <v>80</v>
      </c>
      <c r="H21" s="97">
        <v>35320</v>
      </c>
      <c r="I21" s="97">
        <v>1582</v>
      </c>
      <c r="J21" s="98">
        <v>1582</v>
      </c>
    </row>
    <row r="22" spans="1:10" ht="30" customHeight="1" x14ac:dyDescent="0.25">
      <c r="A22" s="95" t="s">
        <v>165</v>
      </c>
      <c r="B22" s="69" t="s">
        <v>168</v>
      </c>
      <c r="C22" s="96" t="s">
        <v>169</v>
      </c>
      <c r="D22" s="95" t="s">
        <v>122</v>
      </c>
      <c r="E22" s="97">
        <v>207</v>
      </c>
      <c r="F22" s="97">
        <v>10</v>
      </c>
      <c r="G22" s="98">
        <v>10</v>
      </c>
      <c r="H22" s="97">
        <v>4144</v>
      </c>
      <c r="I22" s="97">
        <v>186</v>
      </c>
      <c r="J22" s="98">
        <v>186</v>
      </c>
    </row>
    <row r="23" spans="1:10" ht="30" customHeight="1" x14ac:dyDescent="0.25">
      <c r="A23" s="95" t="s">
        <v>165</v>
      </c>
      <c r="B23" s="69" t="s">
        <v>170</v>
      </c>
      <c r="C23" s="96" t="s">
        <v>171</v>
      </c>
      <c r="D23" s="95" t="s">
        <v>122</v>
      </c>
      <c r="E23" s="97">
        <v>128</v>
      </c>
      <c r="F23" s="97">
        <v>6</v>
      </c>
      <c r="G23" s="98">
        <v>6</v>
      </c>
      <c r="H23" s="97">
        <v>2567</v>
      </c>
      <c r="I23" s="97">
        <v>115</v>
      </c>
      <c r="J23" s="98">
        <v>115</v>
      </c>
    </row>
    <row r="24" spans="1:10" ht="36.75" customHeight="1" x14ac:dyDescent="0.25">
      <c r="A24" s="95" t="s">
        <v>165</v>
      </c>
      <c r="B24" s="69" t="s">
        <v>172</v>
      </c>
      <c r="C24" s="96" t="s">
        <v>173</v>
      </c>
      <c r="D24" s="95" t="s">
        <v>122</v>
      </c>
      <c r="E24" s="97">
        <v>2168</v>
      </c>
      <c r="F24" s="97">
        <v>98</v>
      </c>
      <c r="G24" s="98">
        <v>98</v>
      </c>
      <c r="H24" s="97">
        <v>43362</v>
      </c>
      <c r="I24" s="97">
        <v>1942</v>
      </c>
      <c r="J24" s="98">
        <v>1942</v>
      </c>
    </row>
    <row r="25" spans="1:10" ht="35.25" customHeight="1" x14ac:dyDescent="0.25">
      <c r="A25" s="95" t="s">
        <v>165</v>
      </c>
      <c r="B25" s="69" t="s">
        <v>174</v>
      </c>
      <c r="C25" s="96" t="s">
        <v>175</v>
      </c>
      <c r="D25" s="95" t="s">
        <v>122</v>
      </c>
      <c r="E25" s="99" t="s">
        <v>176</v>
      </c>
      <c r="F25" s="99" t="s">
        <v>176</v>
      </c>
      <c r="G25" s="98" t="s">
        <v>176</v>
      </c>
      <c r="H25" s="97">
        <v>22258</v>
      </c>
      <c r="I25" s="97">
        <v>997</v>
      </c>
      <c r="J25" s="98">
        <v>997</v>
      </c>
    </row>
    <row r="26" spans="1:10" ht="30" customHeight="1" x14ac:dyDescent="0.25">
      <c r="A26" s="95" t="s">
        <v>165</v>
      </c>
      <c r="B26" s="69" t="s">
        <v>177</v>
      </c>
      <c r="C26" s="96" t="s">
        <v>178</v>
      </c>
      <c r="D26" s="95" t="s">
        <v>134</v>
      </c>
      <c r="E26" s="97">
        <v>0</v>
      </c>
      <c r="F26" s="97">
        <v>0</v>
      </c>
      <c r="G26" s="98">
        <v>0</v>
      </c>
      <c r="H26" s="97">
        <v>255</v>
      </c>
      <c r="I26" s="97">
        <v>1</v>
      </c>
      <c r="J26" s="98">
        <v>1</v>
      </c>
    </row>
    <row r="27" spans="1:10" ht="30" customHeight="1" x14ac:dyDescent="0.25">
      <c r="A27" s="95" t="s">
        <v>165</v>
      </c>
      <c r="B27" s="69" t="s">
        <v>179</v>
      </c>
      <c r="C27" s="96" t="s">
        <v>180</v>
      </c>
      <c r="D27" s="95" t="s">
        <v>134</v>
      </c>
      <c r="E27" s="97">
        <v>0</v>
      </c>
      <c r="F27" s="97">
        <v>0</v>
      </c>
      <c r="G27" s="98">
        <v>0</v>
      </c>
      <c r="H27" s="97">
        <v>127</v>
      </c>
      <c r="I27" s="97">
        <v>1</v>
      </c>
      <c r="J27" s="98">
        <v>1</v>
      </c>
    </row>
    <row r="28" spans="1:10" ht="30" customHeight="1" x14ac:dyDescent="0.25">
      <c r="A28" s="95" t="s">
        <v>165</v>
      </c>
      <c r="B28" s="69" t="s">
        <v>181</v>
      </c>
      <c r="C28" s="96" t="s">
        <v>182</v>
      </c>
      <c r="D28" s="95" t="s">
        <v>122</v>
      </c>
      <c r="E28" s="99" t="s">
        <v>176</v>
      </c>
      <c r="F28" s="99" t="s">
        <v>176</v>
      </c>
      <c r="G28" s="98" t="s">
        <v>176</v>
      </c>
      <c r="H28" s="97">
        <v>13716</v>
      </c>
      <c r="I28" s="97">
        <v>37</v>
      </c>
      <c r="J28" s="98">
        <v>37</v>
      </c>
    </row>
    <row r="29" spans="1:10" ht="30" customHeight="1" x14ac:dyDescent="0.25">
      <c r="A29" s="95" t="s">
        <v>165</v>
      </c>
      <c r="B29" s="69" t="s">
        <v>183</v>
      </c>
      <c r="C29" s="96" t="s">
        <v>184</v>
      </c>
      <c r="D29" s="95" t="s">
        <v>122</v>
      </c>
      <c r="E29" s="97">
        <v>0</v>
      </c>
      <c r="F29" s="97">
        <v>0</v>
      </c>
      <c r="G29" s="98">
        <v>0</v>
      </c>
      <c r="H29" s="97">
        <v>188</v>
      </c>
      <c r="I29" s="97">
        <v>1</v>
      </c>
      <c r="J29" s="98">
        <v>1</v>
      </c>
    </row>
    <row r="30" spans="1:10" ht="30" customHeight="1" x14ac:dyDescent="0.25">
      <c r="A30" s="95" t="s">
        <v>165</v>
      </c>
      <c r="B30" s="69" t="s">
        <v>177</v>
      </c>
      <c r="C30" s="96" t="s">
        <v>178</v>
      </c>
      <c r="D30" s="95" t="s">
        <v>134</v>
      </c>
      <c r="E30" s="97">
        <v>9</v>
      </c>
      <c r="F30" s="97">
        <v>1</v>
      </c>
      <c r="G30" s="98">
        <v>1</v>
      </c>
      <c r="H30" s="97">
        <v>901</v>
      </c>
      <c r="I30" s="97">
        <v>49</v>
      </c>
      <c r="J30" s="98">
        <v>49</v>
      </c>
    </row>
    <row r="31" spans="1:10" ht="30" customHeight="1" x14ac:dyDescent="0.25">
      <c r="A31" s="95" t="s">
        <v>165</v>
      </c>
      <c r="B31" s="69" t="s">
        <v>185</v>
      </c>
      <c r="C31" s="96" t="s">
        <v>186</v>
      </c>
      <c r="D31" s="95" t="s">
        <v>134</v>
      </c>
      <c r="E31" s="97">
        <v>3</v>
      </c>
      <c r="F31" s="97">
        <v>1</v>
      </c>
      <c r="G31" s="98">
        <v>1</v>
      </c>
      <c r="H31" s="97">
        <v>338</v>
      </c>
      <c r="I31" s="97">
        <v>19</v>
      </c>
      <c r="J31" s="98">
        <v>19</v>
      </c>
    </row>
    <row r="32" spans="1:10" ht="30" customHeight="1" x14ac:dyDescent="0.25">
      <c r="A32" s="95" t="s">
        <v>165</v>
      </c>
      <c r="B32" s="69" t="s">
        <v>181</v>
      </c>
      <c r="C32" s="96" t="s">
        <v>182</v>
      </c>
      <c r="D32" s="95" t="s">
        <v>122</v>
      </c>
      <c r="E32" s="97">
        <v>0</v>
      </c>
      <c r="F32" s="97">
        <v>0</v>
      </c>
      <c r="G32" s="98">
        <v>0</v>
      </c>
      <c r="H32" s="97">
        <v>1540056</v>
      </c>
      <c r="I32" s="97">
        <v>83273</v>
      </c>
      <c r="J32" s="98">
        <v>83273</v>
      </c>
    </row>
    <row r="33" spans="1:10" ht="30" customHeight="1" x14ac:dyDescent="0.25">
      <c r="A33" s="95" t="s">
        <v>165</v>
      </c>
      <c r="B33" s="69" t="s">
        <v>187</v>
      </c>
      <c r="C33" s="96" t="s">
        <v>188</v>
      </c>
      <c r="D33" s="95" t="s">
        <v>134</v>
      </c>
      <c r="E33" s="97">
        <v>0</v>
      </c>
      <c r="F33" s="97">
        <v>0</v>
      </c>
      <c r="G33" s="98">
        <v>0</v>
      </c>
      <c r="H33" s="97">
        <v>97</v>
      </c>
      <c r="I33" s="97">
        <v>6</v>
      </c>
      <c r="J33" s="98">
        <v>6</v>
      </c>
    </row>
    <row r="34" spans="1:10" ht="30" customHeight="1" x14ac:dyDescent="0.25">
      <c r="A34" s="95" t="s">
        <v>165</v>
      </c>
      <c r="B34" s="69" t="s">
        <v>189</v>
      </c>
      <c r="C34" s="96" t="s">
        <v>190</v>
      </c>
      <c r="D34" s="95" t="s">
        <v>134</v>
      </c>
      <c r="E34" s="97">
        <v>359</v>
      </c>
      <c r="F34" s="97">
        <v>17</v>
      </c>
      <c r="G34" s="98">
        <v>17</v>
      </c>
      <c r="H34" s="97">
        <v>3591</v>
      </c>
      <c r="I34" s="97">
        <v>164</v>
      </c>
      <c r="J34" s="98">
        <v>164</v>
      </c>
    </row>
    <row r="35" spans="1:10" ht="30" customHeight="1" x14ac:dyDescent="0.25">
      <c r="A35" s="95" t="s">
        <v>165</v>
      </c>
      <c r="B35" s="69" t="s">
        <v>191</v>
      </c>
      <c r="C35" s="96" t="s">
        <v>192</v>
      </c>
      <c r="D35" s="95" t="s">
        <v>134</v>
      </c>
      <c r="E35" s="97">
        <v>93</v>
      </c>
      <c r="F35" s="97">
        <v>5</v>
      </c>
      <c r="G35" s="98">
        <v>5</v>
      </c>
      <c r="H35" s="97">
        <v>932</v>
      </c>
      <c r="I35" s="97">
        <v>43</v>
      </c>
      <c r="J35" s="98">
        <v>43</v>
      </c>
    </row>
    <row r="36" spans="1:10" ht="30" customHeight="1" x14ac:dyDescent="0.25">
      <c r="A36" s="95" t="s">
        <v>165</v>
      </c>
      <c r="B36" s="69" t="s">
        <v>193</v>
      </c>
      <c r="C36" s="96" t="s">
        <v>194</v>
      </c>
      <c r="D36" s="95" t="s">
        <v>134</v>
      </c>
      <c r="E36" s="97">
        <v>2032</v>
      </c>
      <c r="F36" s="97">
        <v>121</v>
      </c>
      <c r="G36" s="98">
        <v>121</v>
      </c>
      <c r="H36" s="97">
        <v>20320</v>
      </c>
      <c r="I36" s="97">
        <v>1203</v>
      </c>
      <c r="J36" s="98">
        <v>1203</v>
      </c>
    </row>
    <row r="37" spans="1:10" ht="30" customHeight="1" x14ac:dyDescent="0.25">
      <c r="A37" s="95" t="s">
        <v>165</v>
      </c>
      <c r="B37" s="69" t="s">
        <v>195</v>
      </c>
      <c r="C37" s="96" t="s">
        <v>196</v>
      </c>
      <c r="D37" s="95" t="s">
        <v>134</v>
      </c>
      <c r="E37" s="97">
        <v>75</v>
      </c>
      <c r="F37" s="97">
        <v>5</v>
      </c>
      <c r="G37" s="98">
        <v>5</v>
      </c>
      <c r="H37" s="97">
        <v>752</v>
      </c>
      <c r="I37" s="97">
        <v>45</v>
      </c>
      <c r="J37" s="98">
        <v>45</v>
      </c>
    </row>
    <row r="38" spans="1:10" ht="30" customHeight="1" x14ac:dyDescent="0.25">
      <c r="A38" s="95" t="s">
        <v>165</v>
      </c>
      <c r="B38" s="69" t="s">
        <v>197</v>
      </c>
      <c r="C38" s="96" t="s">
        <v>198</v>
      </c>
      <c r="D38" s="95" t="s">
        <v>122</v>
      </c>
      <c r="E38" s="97">
        <v>0</v>
      </c>
      <c r="F38" s="97">
        <v>0</v>
      </c>
      <c r="G38" s="98">
        <v>0</v>
      </c>
      <c r="H38" s="97">
        <v>4408</v>
      </c>
      <c r="I38" s="97">
        <v>243</v>
      </c>
      <c r="J38" s="98">
        <v>243</v>
      </c>
    </row>
    <row r="39" spans="1:10" ht="30" customHeight="1" x14ac:dyDescent="0.25">
      <c r="A39" s="95" t="s">
        <v>165</v>
      </c>
      <c r="B39" s="69" t="s">
        <v>199</v>
      </c>
      <c r="C39" s="96" t="s">
        <v>200</v>
      </c>
      <c r="D39" s="95" t="s">
        <v>134</v>
      </c>
      <c r="E39" s="97">
        <v>0</v>
      </c>
      <c r="F39" s="97">
        <v>0</v>
      </c>
      <c r="G39" s="98">
        <v>0</v>
      </c>
      <c r="H39" s="97">
        <v>42</v>
      </c>
      <c r="I39" s="97">
        <v>2</v>
      </c>
      <c r="J39" s="98">
        <v>2</v>
      </c>
    </row>
    <row r="40" spans="1:10" ht="30" customHeight="1" x14ac:dyDescent="0.25">
      <c r="A40" s="95" t="s">
        <v>165</v>
      </c>
      <c r="B40" s="69" t="s">
        <v>201</v>
      </c>
      <c r="C40" s="96" t="s">
        <v>202</v>
      </c>
      <c r="D40" s="95" t="s">
        <v>134</v>
      </c>
      <c r="E40" s="97">
        <v>0</v>
      </c>
      <c r="F40" s="97">
        <v>0</v>
      </c>
      <c r="G40" s="98">
        <v>0</v>
      </c>
      <c r="H40" s="97">
        <v>160</v>
      </c>
      <c r="I40" s="97">
        <v>10</v>
      </c>
      <c r="J40" s="98">
        <v>10</v>
      </c>
    </row>
    <row r="41" spans="1:10" ht="30" customHeight="1" x14ac:dyDescent="0.25">
      <c r="A41" s="95" t="s">
        <v>165</v>
      </c>
      <c r="B41" s="69" t="s">
        <v>203</v>
      </c>
      <c r="C41" s="96" t="s">
        <v>204</v>
      </c>
      <c r="D41" s="95" t="s">
        <v>134</v>
      </c>
      <c r="E41" s="97">
        <v>56</v>
      </c>
      <c r="F41" s="97">
        <v>4</v>
      </c>
      <c r="G41" s="98">
        <v>4</v>
      </c>
      <c r="H41" s="97">
        <v>559</v>
      </c>
      <c r="I41" s="97">
        <v>32</v>
      </c>
      <c r="J41" s="98">
        <v>32</v>
      </c>
    </row>
    <row r="42" spans="1:10" ht="30" customHeight="1" x14ac:dyDescent="0.25">
      <c r="A42" s="95" t="s">
        <v>165</v>
      </c>
      <c r="B42" s="69" t="s">
        <v>205</v>
      </c>
      <c r="C42" s="96" t="s">
        <v>206</v>
      </c>
      <c r="D42" s="95" t="s">
        <v>122</v>
      </c>
      <c r="E42" s="97">
        <v>0</v>
      </c>
      <c r="F42" s="97">
        <v>0</v>
      </c>
      <c r="G42" s="98">
        <v>0</v>
      </c>
      <c r="H42" s="97">
        <v>4018502</v>
      </c>
      <c r="I42" s="97">
        <v>226811</v>
      </c>
      <c r="J42" s="98">
        <v>226811</v>
      </c>
    </row>
    <row r="43" spans="1:10" ht="30" customHeight="1" x14ac:dyDescent="0.25">
      <c r="A43" s="95" t="s">
        <v>165</v>
      </c>
      <c r="B43" s="69" t="s">
        <v>207</v>
      </c>
      <c r="C43" s="96" t="s">
        <v>208</v>
      </c>
      <c r="D43" s="95" t="s">
        <v>134</v>
      </c>
      <c r="E43" s="97">
        <v>26</v>
      </c>
      <c r="F43" s="97">
        <v>2</v>
      </c>
      <c r="G43" s="98">
        <v>2</v>
      </c>
      <c r="H43" s="97">
        <v>255</v>
      </c>
      <c r="I43" s="97">
        <v>14</v>
      </c>
      <c r="J43" s="98">
        <v>14</v>
      </c>
    </row>
    <row r="44" spans="1:10" ht="30" customHeight="1" x14ac:dyDescent="0.25">
      <c r="A44" s="95" t="s">
        <v>165</v>
      </c>
      <c r="B44" s="69" t="s">
        <v>209</v>
      </c>
      <c r="C44" s="96" t="s">
        <v>210</v>
      </c>
      <c r="D44" s="95" t="s">
        <v>134</v>
      </c>
      <c r="E44" s="97">
        <v>0</v>
      </c>
      <c r="F44" s="97">
        <v>0</v>
      </c>
      <c r="G44" s="98">
        <v>0</v>
      </c>
      <c r="H44" s="97">
        <v>185</v>
      </c>
      <c r="I44" s="97">
        <v>11</v>
      </c>
      <c r="J44" s="98">
        <v>11</v>
      </c>
    </row>
    <row r="45" spans="1:10" ht="30" customHeight="1" x14ac:dyDescent="0.25">
      <c r="A45" s="95" t="s">
        <v>165</v>
      </c>
      <c r="B45" s="69" t="s">
        <v>211</v>
      </c>
      <c r="C45" s="96" t="s">
        <v>212</v>
      </c>
      <c r="D45" s="95" t="s">
        <v>134</v>
      </c>
      <c r="E45" s="97">
        <v>0</v>
      </c>
      <c r="F45" s="97">
        <v>0</v>
      </c>
      <c r="G45" s="98">
        <v>0</v>
      </c>
      <c r="H45" s="97">
        <v>32</v>
      </c>
      <c r="I45" s="97">
        <v>2</v>
      </c>
      <c r="J45" s="98">
        <v>2</v>
      </c>
    </row>
    <row r="46" spans="1:10" ht="30" customHeight="1" x14ac:dyDescent="0.25">
      <c r="A46" s="95" t="s">
        <v>165</v>
      </c>
      <c r="B46" s="69" t="s">
        <v>213</v>
      </c>
      <c r="C46" s="96" t="s">
        <v>214</v>
      </c>
      <c r="D46" s="95" t="s">
        <v>134</v>
      </c>
      <c r="E46" s="97">
        <v>0</v>
      </c>
      <c r="F46" s="97">
        <v>0</v>
      </c>
      <c r="G46" s="98">
        <v>0</v>
      </c>
      <c r="H46" s="97">
        <v>26086</v>
      </c>
      <c r="I46" s="97">
        <v>1004</v>
      </c>
      <c r="J46" s="98">
        <v>1004</v>
      </c>
    </row>
    <row r="47" spans="1:10" ht="30" customHeight="1" x14ac:dyDescent="0.25">
      <c r="A47" s="95" t="s">
        <v>165</v>
      </c>
      <c r="B47" s="69" t="s">
        <v>215</v>
      </c>
      <c r="C47" s="96" t="s">
        <v>216</v>
      </c>
      <c r="D47" s="95" t="s">
        <v>134</v>
      </c>
      <c r="E47" s="97">
        <v>0</v>
      </c>
      <c r="F47" s="97">
        <v>0</v>
      </c>
      <c r="G47" s="98">
        <v>0</v>
      </c>
      <c r="H47" s="97">
        <v>248</v>
      </c>
      <c r="I47" s="97">
        <v>10</v>
      </c>
      <c r="J47" s="98">
        <v>10</v>
      </c>
    </row>
    <row r="48" spans="1:10" ht="30" customHeight="1" x14ac:dyDescent="0.25">
      <c r="A48" s="95" t="s">
        <v>165</v>
      </c>
      <c r="B48" s="69" t="s">
        <v>217</v>
      </c>
      <c r="C48" s="96" t="s">
        <v>218</v>
      </c>
      <c r="D48" s="95" t="s">
        <v>134</v>
      </c>
      <c r="E48" s="97">
        <v>0</v>
      </c>
      <c r="F48" s="97">
        <v>0</v>
      </c>
      <c r="G48" s="98">
        <v>0</v>
      </c>
      <c r="H48" s="97">
        <v>6</v>
      </c>
      <c r="I48" s="97">
        <v>1</v>
      </c>
      <c r="J48" s="98">
        <v>1</v>
      </c>
    </row>
    <row r="49" spans="1:10" ht="30" customHeight="1" x14ac:dyDescent="0.25">
      <c r="A49" s="95" t="s">
        <v>165</v>
      </c>
      <c r="B49" s="69" t="s">
        <v>219</v>
      </c>
      <c r="C49" s="96" t="s">
        <v>220</v>
      </c>
      <c r="D49" s="95" t="s">
        <v>134</v>
      </c>
      <c r="E49" s="97">
        <v>0</v>
      </c>
      <c r="F49" s="97">
        <v>0</v>
      </c>
      <c r="G49" s="98">
        <v>0</v>
      </c>
      <c r="H49" s="97">
        <v>18782</v>
      </c>
      <c r="I49" s="97">
        <v>723</v>
      </c>
      <c r="J49" s="98">
        <v>723</v>
      </c>
    </row>
    <row r="50" spans="1:10" ht="30" customHeight="1" x14ac:dyDescent="0.25">
      <c r="A50" s="95" t="s">
        <v>221</v>
      </c>
      <c r="B50" s="69" t="s">
        <v>222</v>
      </c>
      <c r="C50" s="96" t="s">
        <v>223</v>
      </c>
      <c r="D50" s="95" t="s">
        <v>134</v>
      </c>
      <c r="E50" s="97">
        <v>117</v>
      </c>
      <c r="F50" s="97">
        <v>6</v>
      </c>
      <c r="G50" s="98">
        <v>6</v>
      </c>
      <c r="H50" s="97">
        <v>1179</v>
      </c>
      <c r="I50" s="97">
        <v>52</v>
      </c>
      <c r="J50" s="98">
        <v>52</v>
      </c>
    </row>
    <row r="51" spans="1:10" ht="30" customHeight="1" x14ac:dyDescent="0.25">
      <c r="A51" s="95" t="s">
        <v>221</v>
      </c>
      <c r="B51" s="69" t="s">
        <v>224</v>
      </c>
      <c r="C51" s="96" t="s">
        <v>225</v>
      </c>
      <c r="D51" s="95" t="s">
        <v>134</v>
      </c>
      <c r="E51" s="97">
        <v>12</v>
      </c>
      <c r="F51" s="97">
        <v>1</v>
      </c>
      <c r="G51" s="98">
        <v>1</v>
      </c>
      <c r="H51" s="97">
        <v>120</v>
      </c>
      <c r="I51" s="97">
        <v>6</v>
      </c>
      <c r="J51" s="98">
        <v>6</v>
      </c>
    </row>
    <row r="52" spans="1:10" ht="30" customHeight="1" x14ac:dyDescent="0.25">
      <c r="A52" s="95" t="s">
        <v>221</v>
      </c>
      <c r="B52" s="69" t="s">
        <v>226</v>
      </c>
      <c r="C52" s="96" t="s">
        <v>227</v>
      </c>
      <c r="D52" s="95" t="s">
        <v>134</v>
      </c>
      <c r="E52" s="97">
        <v>0</v>
      </c>
      <c r="F52" s="97">
        <v>0</v>
      </c>
      <c r="G52" s="98">
        <v>0</v>
      </c>
      <c r="H52" s="97">
        <v>83</v>
      </c>
      <c r="I52" s="97">
        <v>4</v>
      </c>
      <c r="J52" s="98">
        <v>4</v>
      </c>
    </row>
    <row r="53" spans="1:10" ht="30" customHeight="1" x14ac:dyDescent="0.25">
      <c r="A53" s="95" t="s">
        <v>221</v>
      </c>
      <c r="B53" s="69" t="s">
        <v>147</v>
      </c>
      <c r="C53" s="96" t="s">
        <v>228</v>
      </c>
      <c r="D53" s="95" t="s">
        <v>125</v>
      </c>
      <c r="E53" s="99">
        <v>26.974</v>
      </c>
      <c r="F53" s="99">
        <v>0.14000000000000001</v>
      </c>
      <c r="G53" s="98">
        <v>0.14000000000000001</v>
      </c>
      <c r="H53" s="99">
        <v>269.74599999999998</v>
      </c>
      <c r="I53" s="99">
        <v>1.4</v>
      </c>
      <c r="J53" s="98">
        <v>1.4</v>
      </c>
    </row>
    <row r="54" spans="1:10" ht="30" customHeight="1" x14ac:dyDescent="0.25">
      <c r="A54" s="95" t="s">
        <v>221</v>
      </c>
      <c r="B54" s="69" t="s">
        <v>229</v>
      </c>
      <c r="C54" s="96" t="s">
        <v>230</v>
      </c>
      <c r="D54" s="95" t="s">
        <v>134</v>
      </c>
      <c r="E54" s="97">
        <v>27</v>
      </c>
      <c r="F54" s="97">
        <v>1</v>
      </c>
      <c r="G54" s="98">
        <v>1</v>
      </c>
      <c r="H54" s="97">
        <v>216</v>
      </c>
      <c r="I54" s="97">
        <v>4</v>
      </c>
      <c r="J54" s="98">
        <v>4</v>
      </c>
    </row>
    <row r="55" spans="1:10" ht="30" customHeight="1" x14ac:dyDescent="0.25">
      <c r="A55" s="95" t="s">
        <v>221</v>
      </c>
      <c r="B55" s="69" t="s">
        <v>163</v>
      </c>
      <c r="C55" s="96" t="s">
        <v>164</v>
      </c>
      <c r="D55" s="95" t="s">
        <v>134</v>
      </c>
      <c r="E55" s="97">
        <v>1</v>
      </c>
      <c r="F55" s="97">
        <v>1</v>
      </c>
      <c r="G55" s="98">
        <v>1</v>
      </c>
      <c r="H55" s="97">
        <v>11</v>
      </c>
      <c r="I55" s="97">
        <v>1</v>
      </c>
      <c r="J55" s="98">
        <v>1</v>
      </c>
    </row>
    <row r="56" spans="1:10" ht="30" customHeight="1" x14ac:dyDescent="0.25">
      <c r="A56" s="95" t="s">
        <v>221</v>
      </c>
      <c r="B56" s="69" t="s">
        <v>231</v>
      </c>
      <c r="C56" s="96" t="s">
        <v>232</v>
      </c>
      <c r="D56" s="95" t="s">
        <v>134</v>
      </c>
      <c r="E56" s="97">
        <v>0</v>
      </c>
      <c r="F56" s="97">
        <v>0</v>
      </c>
      <c r="G56" s="98">
        <v>0</v>
      </c>
      <c r="H56" s="97">
        <v>3</v>
      </c>
      <c r="I56" s="97">
        <v>1</v>
      </c>
      <c r="J56" s="98">
        <v>1</v>
      </c>
    </row>
    <row r="57" spans="1:10" ht="30" customHeight="1" x14ac:dyDescent="0.25">
      <c r="A57" s="101" t="s">
        <v>221</v>
      </c>
      <c r="B57" s="105" t="s">
        <v>229</v>
      </c>
      <c r="C57" s="102" t="s">
        <v>230</v>
      </c>
      <c r="D57" s="101" t="s">
        <v>134</v>
      </c>
      <c r="E57" s="103">
        <v>0</v>
      </c>
      <c r="F57" s="103">
        <v>0</v>
      </c>
      <c r="G57" s="98">
        <v>0</v>
      </c>
      <c r="H57" s="103">
        <v>162</v>
      </c>
      <c r="I57" s="103">
        <v>6</v>
      </c>
      <c r="J57" s="98">
        <v>6</v>
      </c>
    </row>
    <row r="58" spans="1:10" ht="30" customHeight="1" x14ac:dyDescent="0.25">
      <c r="A58" s="101" t="s">
        <v>221</v>
      </c>
      <c r="B58" s="105" t="s">
        <v>231</v>
      </c>
      <c r="C58" s="102" t="s">
        <v>232</v>
      </c>
      <c r="D58" s="101" t="s">
        <v>134</v>
      </c>
      <c r="E58" s="103">
        <v>0</v>
      </c>
      <c r="F58" s="103">
        <v>0</v>
      </c>
      <c r="G58" s="98">
        <v>0</v>
      </c>
      <c r="H58" s="103">
        <v>5</v>
      </c>
      <c r="I58" s="103">
        <v>1</v>
      </c>
      <c r="J58" s="98">
        <v>1</v>
      </c>
    </row>
    <row r="59" spans="1:10" s="73" customFormat="1" x14ac:dyDescent="0.25"/>
    <row r="77" ht="15.75" hidden="1" customHeight="1" x14ac:dyDescent="0.25"/>
  </sheetData>
  <mergeCells count="9">
    <mergeCell ref="H1:H2"/>
    <mergeCell ref="I1:I2"/>
    <mergeCell ref="J1:J2"/>
    <mergeCell ref="A1:A2"/>
    <mergeCell ref="B1:C1"/>
    <mergeCell ref="D1:D2"/>
    <mergeCell ref="E1:E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8" fitToHeight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26"/>
  <sheetViews>
    <sheetView zoomScaleNormal="100" workbookViewId="0">
      <selection activeCell="A2" sqref="A2:F49"/>
    </sheetView>
  </sheetViews>
  <sheetFormatPr defaultColWidth="0" defaultRowHeight="15" customHeight="1" zeroHeight="1" x14ac:dyDescent="0.25"/>
  <cols>
    <col min="1" max="1" width="16.28515625" bestFit="1" customWidth="1"/>
    <col min="2" max="2" width="9.85546875" bestFit="1" customWidth="1"/>
    <col min="3" max="3" width="58" customWidth="1"/>
    <col min="4" max="4" width="13.85546875" bestFit="1" customWidth="1"/>
    <col min="5" max="5" width="15" bestFit="1" customWidth="1"/>
    <col min="6" max="6" width="15" customWidth="1"/>
    <col min="7" max="7" width="13.140625" bestFit="1" customWidth="1"/>
    <col min="8" max="8" width="13.28515625" customWidth="1"/>
    <col min="9" max="9" width="5.42578125" style="73" customWidth="1"/>
    <col min="10" max="10" width="9.140625" hidden="1" customWidth="1"/>
    <col min="11" max="16384" width="9.140625" hidden="1"/>
  </cols>
  <sheetData>
    <row r="1" spans="1:6" ht="15" customHeight="1" x14ac:dyDescent="0.25">
      <c r="B1" s="215" t="s">
        <v>312</v>
      </c>
      <c r="C1" s="215"/>
    </row>
    <row r="2" spans="1:6" ht="27" customHeight="1" x14ac:dyDescent="0.25">
      <c r="A2" s="213" t="s">
        <v>105</v>
      </c>
      <c r="B2" s="209" t="s">
        <v>106</v>
      </c>
      <c r="C2" s="209"/>
      <c r="D2" s="209" t="s">
        <v>107</v>
      </c>
      <c r="E2" s="209" t="s">
        <v>111</v>
      </c>
      <c r="F2" s="212" t="s">
        <v>310</v>
      </c>
    </row>
    <row r="3" spans="1:6" ht="30.75" customHeight="1" x14ac:dyDescent="0.25">
      <c r="A3" s="213"/>
      <c r="B3" s="94" t="s">
        <v>114</v>
      </c>
      <c r="C3" s="94" t="s">
        <v>115</v>
      </c>
      <c r="D3" s="209"/>
      <c r="E3" s="209"/>
      <c r="F3" s="212"/>
    </row>
    <row r="4" spans="1:6" ht="30" customHeight="1" x14ac:dyDescent="0.25">
      <c r="A4" s="95" t="s">
        <v>116</v>
      </c>
      <c r="B4" s="69" t="s">
        <v>233</v>
      </c>
      <c r="C4" s="104" t="s">
        <v>234</v>
      </c>
      <c r="D4" s="95" t="s">
        <v>122</v>
      </c>
      <c r="E4" s="97">
        <v>2363543</v>
      </c>
      <c r="F4" s="98">
        <v>42000</v>
      </c>
    </row>
    <row r="5" spans="1:6" ht="30" customHeight="1" x14ac:dyDescent="0.25">
      <c r="A5" s="95" t="s">
        <v>116</v>
      </c>
      <c r="B5" s="69" t="s">
        <v>235</v>
      </c>
      <c r="C5" s="104" t="s">
        <v>236</v>
      </c>
      <c r="D5" s="95" t="s">
        <v>134</v>
      </c>
      <c r="E5" s="97">
        <v>42</v>
      </c>
      <c r="F5" s="98">
        <v>1</v>
      </c>
    </row>
    <row r="6" spans="1:6" ht="30" customHeight="1" x14ac:dyDescent="0.25">
      <c r="A6" s="95" t="s">
        <v>116</v>
      </c>
      <c r="B6" s="69" t="s">
        <v>117</v>
      </c>
      <c r="C6" s="96" t="s">
        <v>118</v>
      </c>
      <c r="D6" s="95" t="s">
        <v>119</v>
      </c>
      <c r="E6" s="99">
        <v>24.44</v>
      </c>
      <c r="F6" s="98" t="s">
        <v>313</v>
      </c>
    </row>
    <row r="7" spans="1:6" ht="30" customHeight="1" x14ac:dyDescent="0.25">
      <c r="A7" s="95" t="s">
        <v>116</v>
      </c>
      <c r="B7" s="69" t="s">
        <v>147</v>
      </c>
      <c r="C7" s="96" t="s">
        <v>148</v>
      </c>
      <c r="D7" s="100" t="s">
        <v>125</v>
      </c>
      <c r="E7" s="99">
        <v>102.608</v>
      </c>
      <c r="F7" s="98">
        <v>4.5640000000000001</v>
      </c>
    </row>
    <row r="8" spans="1:6" ht="30" customHeight="1" x14ac:dyDescent="0.25">
      <c r="A8" s="95" t="s">
        <v>116</v>
      </c>
      <c r="B8" s="69" t="s">
        <v>123</v>
      </c>
      <c r="C8" s="96" t="s">
        <v>124</v>
      </c>
      <c r="D8" s="95" t="s">
        <v>125</v>
      </c>
      <c r="E8" s="99">
        <v>301.22000000000003</v>
      </c>
      <c r="F8" s="98">
        <v>1.9970000000000001</v>
      </c>
    </row>
    <row r="9" spans="1:6" ht="30" customHeight="1" x14ac:dyDescent="0.25">
      <c r="A9" s="95" t="s">
        <v>116</v>
      </c>
      <c r="B9" s="69" t="s">
        <v>126</v>
      </c>
      <c r="C9" s="96" t="s">
        <v>127</v>
      </c>
      <c r="D9" s="95" t="s">
        <v>128</v>
      </c>
      <c r="E9" s="97">
        <v>820716</v>
      </c>
      <c r="F9" s="98" t="s">
        <v>313</v>
      </c>
    </row>
    <row r="10" spans="1:6" ht="30" customHeight="1" x14ac:dyDescent="0.25">
      <c r="A10" s="95" t="s">
        <v>116</v>
      </c>
      <c r="B10" s="69" t="s">
        <v>130</v>
      </c>
      <c r="C10" s="96" t="s">
        <v>131</v>
      </c>
      <c r="D10" s="95" t="s">
        <v>119</v>
      </c>
      <c r="E10" s="99">
        <v>10.43</v>
      </c>
      <c r="F10" s="98" t="s">
        <v>313</v>
      </c>
    </row>
    <row r="11" spans="1:6" ht="30" customHeight="1" x14ac:dyDescent="0.25">
      <c r="A11" s="95" t="s">
        <v>116</v>
      </c>
      <c r="B11" s="69" t="s">
        <v>132</v>
      </c>
      <c r="C11" s="96" t="s">
        <v>133</v>
      </c>
      <c r="D11" s="95" t="s">
        <v>134</v>
      </c>
      <c r="E11" s="99">
        <v>25</v>
      </c>
      <c r="F11" s="98" t="s">
        <v>313</v>
      </c>
    </row>
    <row r="12" spans="1:6" ht="30" customHeight="1" x14ac:dyDescent="0.25">
      <c r="A12" s="95" t="s">
        <v>116</v>
      </c>
      <c r="B12" s="69" t="s">
        <v>135</v>
      </c>
      <c r="C12" s="96" t="s">
        <v>136</v>
      </c>
      <c r="D12" s="95" t="s">
        <v>137</v>
      </c>
      <c r="E12" s="97">
        <v>140940</v>
      </c>
      <c r="F12" s="98">
        <v>14187250</v>
      </c>
    </row>
    <row r="13" spans="1:6" ht="30" customHeight="1" x14ac:dyDescent="0.25">
      <c r="A13" s="95" t="s">
        <v>116</v>
      </c>
      <c r="B13" s="69" t="s">
        <v>140</v>
      </c>
      <c r="C13" s="96" t="s">
        <v>141</v>
      </c>
      <c r="D13" s="95" t="s">
        <v>142</v>
      </c>
      <c r="E13" s="97">
        <v>668501</v>
      </c>
      <c r="F13" s="98">
        <v>1204</v>
      </c>
    </row>
    <row r="14" spans="1:6" ht="30" customHeight="1" x14ac:dyDescent="0.25">
      <c r="A14" s="95" t="s">
        <v>116</v>
      </c>
      <c r="B14" s="69" t="s">
        <v>120</v>
      </c>
      <c r="C14" s="96" t="s">
        <v>121</v>
      </c>
      <c r="D14" s="95" t="s">
        <v>122</v>
      </c>
      <c r="E14" s="97">
        <v>85122</v>
      </c>
      <c r="F14" s="98" t="s">
        <v>313</v>
      </c>
    </row>
    <row r="15" spans="1:6" ht="30" customHeight="1" x14ac:dyDescent="0.25">
      <c r="A15" s="95" t="s">
        <v>116</v>
      </c>
      <c r="B15" s="69" t="s">
        <v>143</v>
      </c>
      <c r="C15" s="96" t="s">
        <v>144</v>
      </c>
      <c r="D15" s="95" t="s">
        <v>122</v>
      </c>
      <c r="E15" s="97">
        <v>314</v>
      </c>
      <c r="F15" s="98" t="s">
        <v>313</v>
      </c>
    </row>
    <row r="16" spans="1:6" ht="30" customHeight="1" x14ac:dyDescent="0.25">
      <c r="A16" s="95" t="s">
        <v>116</v>
      </c>
      <c r="B16" s="69" t="s">
        <v>145</v>
      </c>
      <c r="C16" s="96" t="s">
        <v>146</v>
      </c>
      <c r="D16" s="100" t="s">
        <v>122</v>
      </c>
      <c r="E16" s="97">
        <v>115</v>
      </c>
      <c r="F16" s="98" t="s">
        <v>313</v>
      </c>
    </row>
    <row r="17" spans="1:6" ht="30" customHeight="1" x14ac:dyDescent="0.25">
      <c r="A17" s="95" t="s">
        <v>149</v>
      </c>
      <c r="B17" s="69" t="s">
        <v>150</v>
      </c>
      <c r="C17" s="96" t="s">
        <v>151</v>
      </c>
      <c r="D17" s="95" t="s">
        <v>137</v>
      </c>
      <c r="E17" s="99">
        <v>186174.8</v>
      </c>
      <c r="F17" s="98">
        <v>58067</v>
      </c>
    </row>
    <row r="18" spans="1:6" ht="30" customHeight="1" x14ac:dyDescent="0.25">
      <c r="A18" s="95" t="s">
        <v>149</v>
      </c>
      <c r="B18" s="69" t="s">
        <v>152</v>
      </c>
      <c r="C18" s="96" t="s">
        <v>153</v>
      </c>
      <c r="D18" s="95" t="s">
        <v>154</v>
      </c>
      <c r="E18" s="97">
        <v>27926</v>
      </c>
      <c r="F18" s="98" t="s">
        <v>313</v>
      </c>
    </row>
    <row r="19" spans="1:6" ht="30" customHeight="1" x14ac:dyDescent="0.25">
      <c r="A19" s="95" t="s">
        <v>149</v>
      </c>
      <c r="B19" s="69" t="s">
        <v>155</v>
      </c>
      <c r="C19" s="96" t="s">
        <v>311</v>
      </c>
      <c r="D19" s="95" t="s">
        <v>157</v>
      </c>
      <c r="E19" s="97">
        <v>10612</v>
      </c>
      <c r="F19" s="98" t="s">
        <v>313</v>
      </c>
    </row>
    <row r="20" spans="1:6" ht="30" customHeight="1" x14ac:dyDescent="0.25">
      <c r="A20" s="95" t="s">
        <v>149</v>
      </c>
      <c r="B20" s="69" t="s">
        <v>158</v>
      </c>
      <c r="C20" s="96" t="s">
        <v>159</v>
      </c>
      <c r="D20" s="95" t="s">
        <v>160</v>
      </c>
      <c r="E20" s="99">
        <v>8.5820000000000007</v>
      </c>
      <c r="F20" s="98" t="s">
        <v>313</v>
      </c>
    </row>
    <row r="21" spans="1:6" ht="30" customHeight="1" x14ac:dyDescent="0.25">
      <c r="A21" s="95" t="s">
        <v>149</v>
      </c>
      <c r="B21" s="69" t="s">
        <v>161</v>
      </c>
      <c r="C21" s="96" t="s">
        <v>162</v>
      </c>
      <c r="D21" s="95" t="s">
        <v>154</v>
      </c>
      <c r="E21" s="97">
        <v>9440</v>
      </c>
      <c r="F21" s="98" t="s">
        <v>313</v>
      </c>
    </row>
    <row r="22" spans="1:6" ht="30" customHeight="1" x14ac:dyDescent="0.25">
      <c r="A22" s="95" t="s">
        <v>149</v>
      </c>
      <c r="B22" s="69" t="s">
        <v>163</v>
      </c>
      <c r="C22" s="96" t="s">
        <v>164</v>
      </c>
      <c r="D22" s="95" t="s">
        <v>134</v>
      </c>
      <c r="E22" s="97">
        <v>6</v>
      </c>
      <c r="F22" s="98" t="s">
        <v>313</v>
      </c>
    </row>
    <row r="23" spans="1:6" ht="30" customHeight="1" x14ac:dyDescent="0.25">
      <c r="A23" s="95" t="s">
        <v>165</v>
      </c>
      <c r="B23" s="69" t="s">
        <v>177</v>
      </c>
      <c r="C23" s="96" t="s">
        <v>178</v>
      </c>
      <c r="D23" s="95" t="s">
        <v>134</v>
      </c>
      <c r="E23" s="97">
        <v>333</v>
      </c>
      <c r="F23" s="98">
        <v>5</v>
      </c>
    </row>
    <row r="24" spans="1:6" ht="30" customHeight="1" x14ac:dyDescent="0.25">
      <c r="A24" s="95" t="s">
        <v>165</v>
      </c>
      <c r="B24" s="69" t="s">
        <v>185</v>
      </c>
      <c r="C24" s="96" t="s">
        <v>186</v>
      </c>
      <c r="D24" s="95" t="s">
        <v>134</v>
      </c>
      <c r="E24" s="97">
        <v>46</v>
      </c>
      <c r="F24" s="98">
        <v>2</v>
      </c>
    </row>
    <row r="25" spans="1:6" ht="30" customHeight="1" x14ac:dyDescent="0.25">
      <c r="A25" s="95" t="s">
        <v>165</v>
      </c>
      <c r="B25" s="69" t="s">
        <v>179</v>
      </c>
      <c r="C25" s="96" t="s">
        <v>180</v>
      </c>
      <c r="D25" s="95" t="s">
        <v>134</v>
      </c>
      <c r="E25" s="97">
        <v>46</v>
      </c>
      <c r="F25" s="98" t="s">
        <v>313</v>
      </c>
    </row>
    <row r="26" spans="1:6" ht="30" customHeight="1" x14ac:dyDescent="0.25">
      <c r="A26" s="95" t="s">
        <v>165</v>
      </c>
      <c r="B26" s="69" t="s">
        <v>181</v>
      </c>
      <c r="C26" s="96" t="s">
        <v>182</v>
      </c>
      <c r="D26" s="95" t="s">
        <v>122</v>
      </c>
      <c r="E26" s="97">
        <v>270486</v>
      </c>
      <c r="F26" s="98" t="s">
        <v>313</v>
      </c>
    </row>
    <row r="27" spans="1:6" ht="45.75" customHeight="1" x14ac:dyDescent="0.25">
      <c r="A27" s="95" t="s">
        <v>165</v>
      </c>
      <c r="B27" s="69" t="s">
        <v>187</v>
      </c>
      <c r="C27" s="96" t="s">
        <v>188</v>
      </c>
      <c r="D27" s="95" t="s">
        <v>134</v>
      </c>
      <c r="E27" s="97">
        <v>6</v>
      </c>
      <c r="F27" s="98" t="s">
        <v>313</v>
      </c>
    </row>
    <row r="28" spans="1:6" ht="30" customHeight="1" x14ac:dyDescent="0.25">
      <c r="A28" s="95" t="s">
        <v>165</v>
      </c>
      <c r="B28" s="69" t="s">
        <v>183</v>
      </c>
      <c r="C28" s="96" t="s">
        <v>184</v>
      </c>
      <c r="D28" s="95" t="s">
        <v>122</v>
      </c>
      <c r="E28" s="97">
        <v>138</v>
      </c>
      <c r="F28" s="98" t="s">
        <v>313</v>
      </c>
    </row>
    <row r="29" spans="1:6" ht="30" customHeight="1" x14ac:dyDescent="0.25">
      <c r="A29" s="95" t="s">
        <v>165</v>
      </c>
      <c r="B29" s="69" t="s">
        <v>189</v>
      </c>
      <c r="C29" s="96" t="s">
        <v>190</v>
      </c>
      <c r="D29" s="95" t="s">
        <v>134</v>
      </c>
      <c r="E29" s="97">
        <v>4252</v>
      </c>
      <c r="F29" s="98" t="s">
        <v>313</v>
      </c>
    </row>
    <row r="30" spans="1:6" ht="30" customHeight="1" x14ac:dyDescent="0.25">
      <c r="A30" s="95" t="s">
        <v>165</v>
      </c>
      <c r="B30" s="69" t="s">
        <v>191</v>
      </c>
      <c r="C30" s="96" t="s">
        <v>192</v>
      </c>
      <c r="D30" s="95" t="s">
        <v>134</v>
      </c>
      <c r="E30" s="97">
        <v>82</v>
      </c>
      <c r="F30" s="98" t="s">
        <v>313</v>
      </c>
    </row>
    <row r="31" spans="1:6" ht="30" customHeight="1" x14ac:dyDescent="0.25">
      <c r="A31" s="95" t="s">
        <v>165</v>
      </c>
      <c r="B31" s="69" t="s">
        <v>193</v>
      </c>
      <c r="C31" s="96" t="s">
        <v>194</v>
      </c>
      <c r="D31" s="95" t="s">
        <v>134</v>
      </c>
      <c r="E31" s="97">
        <v>10859</v>
      </c>
      <c r="F31" s="98" t="s">
        <v>313</v>
      </c>
    </row>
    <row r="32" spans="1:6" ht="30" customHeight="1" x14ac:dyDescent="0.25">
      <c r="A32" s="95" t="s">
        <v>165</v>
      </c>
      <c r="B32" s="69" t="s">
        <v>195</v>
      </c>
      <c r="C32" s="96" t="s">
        <v>196</v>
      </c>
      <c r="D32" s="95" t="s">
        <v>134</v>
      </c>
      <c r="E32" s="97">
        <v>402</v>
      </c>
      <c r="F32" s="98" t="s">
        <v>313</v>
      </c>
    </row>
    <row r="33" spans="1:6" ht="30" customHeight="1" x14ac:dyDescent="0.25">
      <c r="A33" s="95" t="s">
        <v>165</v>
      </c>
      <c r="B33" s="69" t="s">
        <v>197</v>
      </c>
      <c r="C33" s="96" t="s">
        <v>198</v>
      </c>
      <c r="D33" s="95" t="s">
        <v>122</v>
      </c>
      <c r="E33" s="97">
        <v>2353</v>
      </c>
      <c r="F33" s="98">
        <v>211</v>
      </c>
    </row>
    <row r="34" spans="1:6" ht="30" customHeight="1" x14ac:dyDescent="0.25">
      <c r="A34" s="95" t="s">
        <v>165</v>
      </c>
      <c r="B34" s="69" t="s">
        <v>199</v>
      </c>
      <c r="C34" s="96" t="s">
        <v>200</v>
      </c>
      <c r="D34" s="95" t="s">
        <v>134</v>
      </c>
      <c r="E34" s="97">
        <v>3</v>
      </c>
      <c r="F34" s="98" t="s">
        <v>313</v>
      </c>
    </row>
    <row r="35" spans="1:6" ht="30" customHeight="1" x14ac:dyDescent="0.25">
      <c r="A35" s="95" t="s">
        <v>165</v>
      </c>
      <c r="B35" s="69" t="s">
        <v>201</v>
      </c>
      <c r="C35" s="96" t="s">
        <v>202</v>
      </c>
      <c r="D35" s="95" t="s">
        <v>134</v>
      </c>
      <c r="E35" s="97">
        <v>45</v>
      </c>
      <c r="F35" s="98" t="s">
        <v>313</v>
      </c>
    </row>
    <row r="36" spans="1:6" ht="30" customHeight="1" x14ac:dyDescent="0.25">
      <c r="A36" s="95" t="s">
        <v>165</v>
      </c>
      <c r="B36" s="69" t="s">
        <v>213</v>
      </c>
      <c r="C36" s="96" t="s">
        <v>214</v>
      </c>
      <c r="D36" s="95" t="s">
        <v>134</v>
      </c>
      <c r="E36" s="97">
        <v>9736</v>
      </c>
      <c r="F36" s="98" t="s">
        <v>313</v>
      </c>
    </row>
    <row r="37" spans="1:6" ht="30" customHeight="1" x14ac:dyDescent="0.25">
      <c r="A37" s="95" t="s">
        <v>165</v>
      </c>
      <c r="B37" s="69" t="s">
        <v>215</v>
      </c>
      <c r="C37" s="96" t="s">
        <v>216</v>
      </c>
      <c r="D37" s="95" t="s">
        <v>134</v>
      </c>
      <c r="E37" s="97">
        <v>90</v>
      </c>
      <c r="F37" s="98">
        <v>1</v>
      </c>
    </row>
    <row r="38" spans="1:6" ht="30" customHeight="1" x14ac:dyDescent="0.25">
      <c r="A38" s="95" t="s">
        <v>165</v>
      </c>
      <c r="B38" s="69" t="s">
        <v>217</v>
      </c>
      <c r="C38" s="96" t="s">
        <v>218</v>
      </c>
      <c r="D38" s="95" t="s">
        <v>134</v>
      </c>
      <c r="E38" s="97">
        <v>4</v>
      </c>
      <c r="F38" s="98" t="s">
        <v>313</v>
      </c>
    </row>
    <row r="39" spans="1:6" ht="30" customHeight="1" x14ac:dyDescent="0.25">
      <c r="A39" s="95" t="s">
        <v>165</v>
      </c>
      <c r="B39" s="69" t="s">
        <v>219</v>
      </c>
      <c r="C39" s="96" t="s">
        <v>220</v>
      </c>
      <c r="D39" s="95" t="s">
        <v>134</v>
      </c>
      <c r="E39" s="97">
        <v>7010</v>
      </c>
      <c r="F39" s="98" t="s">
        <v>313</v>
      </c>
    </row>
    <row r="40" spans="1:6" ht="49.5" customHeight="1" x14ac:dyDescent="0.25">
      <c r="A40" s="95" t="s">
        <v>165</v>
      </c>
      <c r="B40" s="69" t="s">
        <v>203</v>
      </c>
      <c r="C40" s="96" t="s">
        <v>204</v>
      </c>
      <c r="D40" s="95" t="s">
        <v>134</v>
      </c>
      <c r="E40" s="97">
        <v>337</v>
      </c>
      <c r="F40" s="98">
        <v>1</v>
      </c>
    </row>
    <row r="41" spans="1:6" ht="30" customHeight="1" x14ac:dyDescent="0.25">
      <c r="A41" s="95" t="s">
        <v>165</v>
      </c>
      <c r="B41" s="69" t="s">
        <v>205</v>
      </c>
      <c r="C41" s="96" t="s">
        <v>206</v>
      </c>
      <c r="D41" s="95" t="s">
        <v>122</v>
      </c>
      <c r="E41" s="97">
        <v>2420776</v>
      </c>
      <c r="F41" s="98">
        <v>60</v>
      </c>
    </row>
    <row r="42" spans="1:6" ht="30" customHeight="1" x14ac:dyDescent="0.25">
      <c r="A42" s="95" t="s">
        <v>165</v>
      </c>
      <c r="B42" s="69" t="s">
        <v>207</v>
      </c>
      <c r="C42" s="96" t="s">
        <v>208</v>
      </c>
      <c r="D42" s="95" t="s">
        <v>134</v>
      </c>
      <c r="E42" s="97">
        <v>177</v>
      </c>
      <c r="F42" s="98" t="s">
        <v>313</v>
      </c>
    </row>
    <row r="43" spans="1:6" ht="30" customHeight="1" x14ac:dyDescent="0.25">
      <c r="A43" s="95" t="s">
        <v>165</v>
      </c>
      <c r="B43" s="69" t="s">
        <v>209</v>
      </c>
      <c r="C43" s="96" t="s">
        <v>210</v>
      </c>
      <c r="D43" s="95" t="s">
        <v>134</v>
      </c>
      <c r="E43" s="97">
        <v>66</v>
      </c>
      <c r="F43" s="98" t="s">
        <v>313</v>
      </c>
    </row>
    <row r="44" spans="1:6" ht="53.25" customHeight="1" x14ac:dyDescent="0.25">
      <c r="A44" s="95" t="s">
        <v>165</v>
      </c>
      <c r="B44" s="69" t="s">
        <v>211</v>
      </c>
      <c r="C44" s="96" t="s">
        <v>212</v>
      </c>
      <c r="D44" s="95" t="s">
        <v>134</v>
      </c>
      <c r="E44" s="97">
        <v>7</v>
      </c>
      <c r="F44" s="98" t="s">
        <v>313</v>
      </c>
    </row>
    <row r="45" spans="1:6" ht="30" customHeight="1" x14ac:dyDescent="0.25">
      <c r="A45" s="95" t="s">
        <v>221</v>
      </c>
      <c r="B45" s="69" t="s">
        <v>222</v>
      </c>
      <c r="C45" s="96" t="s">
        <v>223</v>
      </c>
      <c r="D45" s="95" t="s">
        <v>134</v>
      </c>
      <c r="E45" s="97">
        <v>688</v>
      </c>
      <c r="F45" s="98" t="s">
        <v>313</v>
      </c>
    </row>
    <row r="46" spans="1:6" ht="30" customHeight="1" x14ac:dyDescent="0.25">
      <c r="A46" s="95" t="s">
        <v>221</v>
      </c>
      <c r="B46" s="69" t="s">
        <v>224</v>
      </c>
      <c r="C46" s="96" t="s">
        <v>225</v>
      </c>
      <c r="D46" s="95" t="s">
        <v>134</v>
      </c>
      <c r="E46" s="97">
        <v>70</v>
      </c>
      <c r="F46" s="98" t="s">
        <v>313</v>
      </c>
    </row>
    <row r="47" spans="1:6" ht="30" customHeight="1" x14ac:dyDescent="0.25">
      <c r="A47" s="95" t="s">
        <v>221</v>
      </c>
      <c r="B47" s="69" t="s">
        <v>226</v>
      </c>
      <c r="C47" s="96" t="s">
        <v>227</v>
      </c>
      <c r="D47" s="95" t="s">
        <v>134</v>
      </c>
      <c r="E47" s="97">
        <v>47</v>
      </c>
      <c r="F47" s="98" t="s">
        <v>313</v>
      </c>
    </row>
    <row r="48" spans="1:6" ht="30" customHeight="1" x14ac:dyDescent="0.25">
      <c r="A48" s="95" t="s">
        <v>221</v>
      </c>
      <c r="B48" s="69" t="s">
        <v>229</v>
      </c>
      <c r="C48" s="96" t="s">
        <v>230</v>
      </c>
      <c r="D48" s="95" t="s">
        <v>134</v>
      </c>
      <c r="E48" s="97">
        <v>142</v>
      </c>
      <c r="F48" s="98" t="s">
        <v>313</v>
      </c>
    </row>
    <row r="49" spans="1:8" ht="30" customHeight="1" x14ac:dyDescent="0.25">
      <c r="A49" s="95" t="s">
        <v>221</v>
      </c>
      <c r="B49" s="69" t="s">
        <v>163</v>
      </c>
      <c r="C49" s="96" t="s">
        <v>164</v>
      </c>
      <c r="D49" s="95" t="s">
        <v>134</v>
      </c>
      <c r="E49" s="97">
        <v>6</v>
      </c>
      <c r="F49" s="98" t="s">
        <v>313</v>
      </c>
      <c r="G49" s="73"/>
      <c r="H49" s="73"/>
    </row>
    <row r="50" spans="1:8" s="73" customFormat="1" x14ac:dyDescent="0.25">
      <c r="G50"/>
      <c r="H50"/>
    </row>
    <row r="51" spans="1:8" hidden="1" x14ac:dyDescent="0.25"/>
    <row r="52" spans="1:8" hidden="1" x14ac:dyDescent="0.25"/>
    <row r="53" spans="1:8" hidden="1" x14ac:dyDescent="0.25"/>
    <row r="54" spans="1:8" hidden="1" x14ac:dyDescent="0.25"/>
    <row r="55" spans="1:8" hidden="1" x14ac:dyDescent="0.25"/>
    <row r="56" spans="1:8" hidden="1" x14ac:dyDescent="0.25"/>
    <row r="57" spans="1:8" hidden="1" x14ac:dyDescent="0.25"/>
    <row r="58" spans="1:8" hidden="1" x14ac:dyDescent="0.25"/>
    <row r="59" spans="1:8" hidden="1" x14ac:dyDescent="0.25"/>
    <row r="60" spans="1:8" hidden="1" x14ac:dyDescent="0.25"/>
    <row r="61" spans="1:8" hidden="1" x14ac:dyDescent="0.25"/>
    <row r="62" spans="1:8" hidden="1" x14ac:dyDescent="0.25"/>
    <row r="63" spans="1:8" hidden="1" x14ac:dyDescent="0.25"/>
    <row r="64" spans="1:8" hidden="1" x14ac:dyDescent="0.25"/>
    <row r="65" hidden="1" x14ac:dyDescent="0.25"/>
    <row r="66" hidden="1" x14ac:dyDescent="0.25"/>
    <row r="67" hidden="1" x14ac:dyDescent="0.25"/>
    <row r="68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</sheetData>
  <mergeCells count="6">
    <mergeCell ref="F2:F3"/>
    <mergeCell ref="B1:C1"/>
    <mergeCell ref="A2:A3"/>
    <mergeCell ref="B2:C2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8" scale="84" fitToHeight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26"/>
  <sheetViews>
    <sheetView topLeftCell="A13" zoomScaleNormal="100" workbookViewId="0">
      <selection activeCell="F8" sqref="F8"/>
    </sheetView>
  </sheetViews>
  <sheetFormatPr defaultColWidth="0" defaultRowHeight="15" customHeight="1" zeroHeight="1" x14ac:dyDescent="0.25"/>
  <cols>
    <col min="1" max="1" width="16.28515625" bestFit="1" customWidth="1"/>
    <col min="2" max="2" width="9.85546875" bestFit="1" customWidth="1"/>
    <col min="3" max="3" width="58" customWidth="1"/>
    <col min="4" max="4" width="13.85546875" bestFit="1" customWidth="1"/>
    <col min="5" max="5" width="15" bestFit="1" customWidth="1"/>
    <col min="6" max="6" width="15" customWidth="1"/>
    <col min="7" max="7" width="13.140625" bestFit="1" customWidth="1"/>
    <col min="8" max="8" width="13.28515625" customWidth="1"/>
    <col min="9" max="9" width="5.42578125" style="73" customWidth="1"/>
    <col min="10" max="10" width="9.140625" hidden="1" customWidth="1"/>
    <col min="11" max="16384" width="9.140625" hidden="1"/>
  </cols>
  <sheetData>
    <row r="1" spans="1:6" ht="15" customHeight="1" x14ac:dyDescent="0.25">
      <c r="B1" s="215" t="s">
        <v>314</v>
      </c>
      <c r="C1" s="215"/>
    </row>
    <row r="2" spans="1:6" ht="27" customHeight="1" x14ac:dyDescent="0.25">
      <c r="A2" s="213" t="s">
        <v>105</v>
      </c>
      <c r="B2" s="209" t="s">
        <v>106</v>
      </c>
      <c r="C2" s="209"/>
      <c r="D2" s="209" t="s">
        <v>107</v>
      </c>
      <c r="E2" s="209" t="s">
        <v>111</v>
      </c>
      <c r="F2" s="212" t="s">
        <v>310</v>
      </c>
    </row>
    <row r="3" spans="1:6" ht="30.75" customHeight="1" x14ac:dyDescent="0.25">
      <c r="A3" s="213"/>
      <c r="B3" s="94" t="s">
        <v>114</v>
      </c>
      <c r="C3" s="94" t="s">
        <v>115</v>
      </c>
      <c r="D3" s="209"/>
      <c r="E3" s="209"/>
      <c r="F3" s="212"/>
    </row>
    <row r="4" spans="1:6" ht="30" customHeight="1" x14ac:dyDescent="0.25">
      <c r="A4" s="95" t="s">
        <v>116</v>
      </c>
      <c r="B4" s="69" t="s">
        <v>233</v>
      </c>
      <c r="C4" s="104" t="s">
        <v>234</v>
      </c>
      <c r="D4" s="95" t="s">
        <v>122</v>
      </c>
      <c r="E4" s="97">
        <v>2363543</v>
      </c>
      <c r="F4" s="98">
        <v>62900</v>
      </c>
    </row>
    <row r="5" spans="1:6" ht="30" customHeight="1" x14ac:dyDescent="0.25">
      <c r="A5" s="95" t="s">
        <v>116</v>
      </c>
      <c r="B5" s="69" t="s">
        <v>235</v>
      </c>
      <c r="C5" s="104" t="s">
        <v>236</v>
      </c>
      <c r="D5" s="95" t="s">
        <v>134</v>
      </c>
      <c r="E5" s="97">
        <v>42</v>
      </c>
      <c r="F5" s="98">
        <v>1</v>
      </c>
    </row>
    <row r="6" spans="1:6" ht="30" customHeight="1" x14ac:dyDescent="0.25">
      <c r="A6" s="95" t="s">
        <v>116</v>
      </c>
      <c r="B6" s="69" t="s">
        <v>117</v>
      </c>
      <c r="C6" s="96" t="s">
        <v>118</v>
      </c>
      <c r="D6" s="95" t="s">
        <v>119</v>
      </c>
      <c r="E6" s="99">
        <v>24.44</v>
      </c>
      <c r="F6" s="98" t="s">
        <v>313</v>
      </c>
    </row>
    <row r="7" spans="1:6" ht="30" customHeight="1" x14ac:dyDescent="0.25">
      <c r="A7" s="95" t="s">
        <v>116</v>
      </c>
      <c r="B7" s="69" t="s">
        <v>147</v>
      </c>
      <c r="C7" s="96" t="s">
        <v>148</v>
      </c>
      <c r="D7" s="100" t="s">
        <v>125</v>
      </c>
      <c r="E7" s="99">
        <v>102.608</v>
      </c>
      <c r="F7" s="168">
        <v>4.2</v>
      </c>
    </row>
    <row r="8" spans="1:6" ht="30" customHeight="1" x14ac:dyDescent="0.25">
      <c r="A8" s="95" t="s">
        <v>116</v>
      </c>
      <c r="B8" s="69" t="s">
        <v>123</v>
      </c>
      <c r="C8" s="96" t="s">
        <v>124</v>
      </c>
      <c r="D8" s="95" t="s">
        <v>125</v>
      </c>
      <c r="E8" s="99">
        <v>301.22000000000003</v>
      </c>
      <c r="F8" s="98">
        <v>1.1499999999999999</v>
      </c>
    </row>
    <row r="9" spans="1:6" ht="30" customHeight="1" x14ac:dyDescent="0.25">
      <c r="A9" s="95" t="s">
        <v>116</v>
      </c>
      <c r="B9" s="69" t="s">
        <v>126</v>
      </c>
      <c r="C9" s="96" t="s">
        <v>127</v>
      </c>
      <c r="D9" s="95" t="s">
        <v>128</v>
      </c>
      <c r="E9" s="97">
        <v>820716</v>
      </c>
      <c r="F9" s="98" t="s">
        <v>313</v>
      </c>
    </row>
    <row r="10" spans="1:6" ht="30" customHeight="1" x14ac:dyDescent="0.25">
      <c r="A10" s="95" t="s">
        <v>116</v>
      </c>
      <c r="B10" s="69" t="s">
        <v>130</v>
      </c>
      <c r="C10" s="96" t="s">
        <v>131</v>
      </c>
      <c r="D10" s="95" t="s">
        <v>119</v>
      </c>
      <c r="E10" s="99">
        <v>10.43</v>
      </c>
      <c r="F10" s="98" t="s">
        <v>313</v>
      </c>
    </row>
    <row r="11" spans="1:6" ht="30" customHeight="1" x14ac:dyDescent="0.25">
      <c r="A11" s="95" t="s">
        <v>116</v>
      </c>
      <c r="B11" s="69" t="s">
        <v>132</v>
      </c>
      <c r="C11" s="96" t="s">
        <v>133</v>
      </c>
      <c r="D11" s="95" t="s">
        <v>134</v>
      </c>
      <c r="E11" s="99">
        <v>25</v>
      </c>
      <c r="F11" s="98" t="s">
        <v>313</v>
      </c>
    </row>
    <row r="12" spans="1:6" ht="30" customHeight="1" x14ac:dyDescent="0.25">
      <c r="A12" s="95" t="s">
        <v>116</v>
      </c>
      <c r="B12" s="69" t="s">
        <v>135</v>
      </c>
      <c r="C12" s="96" t="s">
        <v>136</v>
      </c>
      <c r="D12" s="95" t="s">
        <v>137</v>
      </c>
      <c r="E12" s="97">
        <v>140940</v>
      </c>
      <c r="F12" s="98">
        <v>1000</v>
      </c>
    </row>
    <row r="13" spans="1:6" ht="30" customHeight="1" x14ac:dyDescent="0.25">
      <c r="A13" s="95" t="s">
        <v>116</v>
      </c>
      <c r="B13" s="69" t="s">
        <v>140</v>
      </c>
      <c r="C13" s="96" t="s">
        <v>141</v>
      </c>
      <c r="D13" s="95" t="s">
        <v>142</v>
      </c>
      <c r="E13" s="97">
        <v>668501</v>
      </c>
      <c r="F13" s="98">
        <v>1200</v>
      </c>
    </row>
    <row r="14" spans="1:6" ht="30" customHeight="1" x14ac:dyDescent="0.25">
      <c r="A14" s="95" t="s">
        <v>116</v>
      </c>
      <c r="B14" s="69" t="s">
        <v>120</v>
      </c>
      <c r="C14" s="96" t="s">
        <v>121</v>
      </c>
      <c r="D14" s="95" t="s">
        <v>122</v>
      </c>
      <c r="E14" s="97">
        <v>85122</v>
      </c>
      <c r="F14" s="98" t="s">
        <v>313</v>
      </c>
    </row>
    <row r="15" spans="1:6" ht="30" customHeight="1" x14ac:dyDescent="0.25">
      <c r="A15" s="95" t="s">
        <v>116</v>
      </c>
      <c r="B15" s="69" t="s">
        <v>143</v>
      </c>
      <c r="C15" s="96" t="s">
        <v>144</v>
      </c>
      <c r="D15" s="95" t="s">
        <v>122</v>
      </c>
      <c r="E15" s="97">
        <v>314</v>
      </c>
      <c r="F15" s="98" t="s">
        <v>313</v>
      </c>
    </row>
    <row r="16" spans="1:6" ht="30" customHeight="1" x14ac:dyDescent="0.25">
      <c r="A16" s="95" t="s">
        <v>116</v>
      </c>
      <c r="B16" s="69" t="s">
        <v>145</v>
      </c>
      <c r="C16" s="96" t="s">
        <v>146</v>
      </c>
      <c r="D16" s="100" t="s">
        <v>122</v>
      </c>
      <c r="E16" s="97">
        <v>115</v>
      </c>
      <c r="F16" s="98" t="s">
        <v>313</v>
      </c>
    </row>
    <row r="17" spans="1:6" ht="30" customHeight="1" x14ac:dyDescent="0.25">
      <c r="A17" s="95" t="s">
        <v>149</v>
      </c>
      <c r="B17" s="69" t="s">
        <v>150</v>
      </c>
      <c r="C17" s="96" t="s">
        <v>151</v>
      </c>
      <c r="D17" s="95" t="s">
        <v>137</v>
      </c>
      <c r="E17" s="99">
        <v>186174.8</v>
      </c>
      <c r="F17" s="98">
        <v>1618</v>
      </c>
    </row>
    <row r="18" spans="1:6" ht="30" customHeight="1" x14ac:dyDescent="0.25">
      <c r="A18" s="95" t="s">
        <v>149</v>
      </c>
      <c r="B18" s="69" t="s">
        <v>152</v>
      </c>
      <c r="C18" s="96" t="s">
        <v>153</v>
      </c>
      <c r="D18" s="95" t="s">
        <v>154</v>
      </c>
      <c r="E18" s="97">
        <v>27926</v>
      </c>
      <c r="F18" s="98" t="s">
        <v>313</v>
      </c>
    </row>
    <row r="19" spans="1:6" ht="30" customHeight="1" x14ac:dyDescent="0.25">
      <c r="A19" s="95" t="s">
        <v>149</v>
      </c>
      <c r="B19" s="69" t="s">
        <v>155</v>
      </c>
      <c r="C19" s="96" t="s">
        <v>311</v>
      </c>
      <c r="D19" s="95" t="s">
        <v>157</v>
      </c>
      <c r="E19" s="97">
        <v>10612</v>
      </c>
      <c r="F19" s="98">
        <v>81</v>
      </c>
    </row>
    <row r="20" spans="1:6" ht="30" customHeight="1" x14ac:dyDescent="0.25">
      <c r="A20" s="95" t="s">
        <v>149</v>
      </c>
      <c r="B20" s="69" t="s">
        <v>158</v>
      </c>
      <c r="C20" s="96" t="s">
        <v>159</v>
      </c>
      <c r="D20" s="95" t="s">
        <v>160</v>
      </c>
      <c r="E20" s="99">
        <v>8.5820000000000007</v>
      </c>
      <c r="F20" s="98" t="s">
        <v>313</v>
      </c>
    </row>
    <row r="21" spans="1:6" ht="30" customHeight="1" x14ac:dyDescent="0.25">
      <c r="A21" s="95" t="s">
        <v>149</v>
      </c>
      <c r="B21" s="69" t="s">
        <v>161</v>
      </c>
      <c r="C21" s="96" t="s">
        <v>162</v>
      </c>
      <c r="D21" s="95" t="s">
        <v>154</v>
      </c>
      <c r="E21" s="97">
        <v>9440</v>
      </c>
      <c r="F21" s="98" t="s">
        <v>313</v>
      </c>
    </row>
    <row r="22" spans="1:6" ht="30" customHeight="1" x14ac:dyDescent="0.25">
      <c r="A22" s="95" t="s">
        <v>149</v>
      </c>
      <c r="B22" s="69" t="s">
        <v>163</v>
      </c>
      <c r="C22" s="96" t="s">
        <v>164</v>
      </c>
      <c r="D22" s="95" t="s">
        <v>134</v>
      </c>
      <c r="E22" s="97">
        <v>6</v>
      </c>
      <c r="F22" s="98" t="s">
        <v>313</v>
      </c>
    </row>
    <row r="23" spans="1:6" ht="30" customHeight="1" x14ac:dyDescent="0.25">
      <c r="A23" s="95" t="s">
        <v>165</v>
      </c>
      <c r="B23" s="69" t="s">
        <v>177</v>
      </c>
      <c r="C23" s="96" t="s">
        <v>178</v>
      </c>
      <c r="D23" s="95" t="s">
        <v>134</v>
      </c>
      <c r="E23" s="97">
        <v>333</v>
      </c>
      <c r="F23" s="98" t="s">
        <v>313</v>
      </c>
    </row>
    <row r="24" spans="1:6" ht="30" customHeight="1" x14ac:dyDescent="0.25">
      <c r="A24" s="95" t="s">
        <v>165</v>
      </c>
      <c r="B24" s="69" t="s">
        <v>185</v>
      </c>
      <c r="C24" s="96" t="s">
        <v>186</v>
      </c>
      <c r="D24" s="95" t="s">
        <v>134</v>
      </c>
      <c r="E24" s="97">
        <v>46</v>
      </c>
      <c r="F24" s="98">
        <v>10</v>
      </c>
    </row>
    <row r="25" spans="1:6" ht="30" customHeight="1" x14ac:dyDescent="0.25">
      <c r="A25" s="95" t="s">
        <v>165</v>
      </c>
      <c r="B25" s="69" t="s">
        <v>179</v>
      </c>
      <c r="C25" s="96" t="s">
        <v>180</v>
      </c>
      <c r="D25" s="95" t="s">
        <v>134</v>
      </c>
      <c r="E25" s="97">
        <v>46</v>
      </c>
      <c r="F25" s="98">
        <v>2</v>
      </c>
    </row>
    <row r="26" spans="1:6" ht="30" customHeight="1" x14ac:dyDescent="0.25">
      <c r="A26" s="95" t="s">
        <v>165</v>
      </c>
      <c r="B26" s="69" t="s">
        <v>181</v>
      </c>
      <c r="C26" s="96" t="s">
        <v>182</v>
      </c>
      <c r="D26" s="95" t="s">
        <v>122</v>
      </c>
      <c r="E26" s="97">
        <v>270486</v>
      </c>
      <c r="F26" s="98" t="s">
        <v>313</v>
      </c>
    </row>
    <row r="27" spans="1:6" ht="45.75" customHeight="1" x14ac:dyDescent="0.25">
      <c r="A27" s="95" t="s">
        <v>165</v>
      </c>
      <c r="B27" s="69" t="s">
        <v>187</v>
      </c>
      <c r="C27" s="96" t="s">
        <v>188</v>
      </c>
      <c r="D27" s="95" t="s">
        <v>134</v>
      </c>
      <c r="E27" s="97">
        <v>6</v>
      </c>
      <c r="F27" s="98">
        <v>1</v>
      </c>
    </row>
    <row r="28" spans="1:6" ht="30" customHeight="1" x14ac:dyDescent="0.25">
      <c r="A28" s="95" t="s">
        <v>165</v>
      </c>
      <c r="B28" s="69" t="s">
        <v>183</v>
      </c>
      <c r="C28" s="96" t="s">
        <v>184</v>
      </c>
      <c r="D28" s="95" t="s">
        <v>122</v>
      </c>
      <c r="E28" s="97">
        <v>138</v>
      </c>
      <c r="F28" s="98" t="s">
        <v>313</v>
      </c>
    </row>
    <row r="29" spans="1:6" ht="30" customHeight="1" x14ac:dyDescent="0.25">
      <c r="A29" s="95" t="s">
        <v>165</v>
      </c>
      <c r="B29" s="69" t="s">
        <v>189</v>
      </c>
      <c r="C29" s="96" t="s">
        <v>190</v>
      </c>
      <c r="D29" s="95" t="s">
        <v>134</v>
      </c>
      <c r="E29" s="97">
        <v>4252</v>
      </c>
      <c r="F29" s="98" t="s">
        <v>313</v>
      </c>
    </row>
    <row r="30" spans="1:6" ht="30" customHeight="1" x14ac:dyDescent="0.25">
      <c r="A30" s="95" t="s">
        <v>165</v>
      </c>
      <c r="B30" s="69" t="s">
        <v>191</v>
      </c>
      <c r="C30" s="96" t="s">
        <v>192</v>
      </c>
      <c r="D30" s="95" t="s">
        <v>134</v>
      </c>
      <c r="E30" s="97">
        <v>82</v>
      </c>
      <c r="F30" s="98" t="s">
        <v>313</v>
      </c>
    </row>
    <row r="31" spans="1:6" ht="30" customHeight="1" x14ac:dyDescent="0.25">
      <c r="A31" s="95" t="s">
        <v>165</v>
      </c>
      <c r="B31" s="69" t="s">
        <v>193</v>
      </c>
      <c r="C31" s="96" t="s">
        <v>194</v>
      </c>
      <c r="D31" s="95" t="s">
        <v>134</v>
      </c>
      <c r="E31" s="97">
        <v>10859</v>
      </c>
      <c r="F31" s="98" t="s">
        <v>313</v>
      </c>
    </row>
    <row r="32" spans="1:6" ht="30" customHeight="1" x14ac:dyDescent="0.25">
      <c r="A32" s="95" t="s">
        <v>165</v>
      </c>
      <c r="B32" s="69" t="s">
        <v>195</v>
      </c>
      <c r="C32" s="96" t="s">
        <v>196</v>
      </c>
      <c r="D32" s="95" t="s">
        <v>134</v>
      </c>
      <c r="E32" s="97">
        <v>402</v>
      </c>
      <c r="F32" s="98" t="s">
        <v>313</v>
      </c>
    </row>
    <row r="33" spans="1:6" ht="30" customHeight="1" x14ac:dyDescent="0.25">
      <c r="A33" s="95" t="s">
        <v>165</v>
      </c>
      <c r="B33" s="69" t="s">
        <v>197</v>
      </c>
      <c r="C33" s="96" t="s">
        <v>198</v>
      </c>
      <c r="D33" s="95" t="s">
        <v>122</v>
      </c>
      <c r="E33" s="97">
        <v>2353</v>
      </c>
      <c r="F33" s="98" t="s">
        <v>313</v>
      </c>
    </row>
    <row r="34" spans="1:6" ht="30" customHeight="1" x14ac:dyDescent="0.25">
      <c r="A34" s="95" t="s">
        <v>165</v>
      </c>
      <c r="B34" s="69" t="s">
        <v>199</v>
      </c>
      <c r="C34" s="96" t="s">
        <v>200</v>
      </c>
      <c r="D34" s="95" t="s">
        <v>134</v>
      </c>
      <c r="E34" s="97">
        <v>3</v>
      </c>
      <c r="F34" s="98" t="s">
        <v>313</v>
      </c>
    </row>
    <row r="35" spans="1:6" ht="30" customHeight="1" x14ac:dyDescent="0.25">
      <c r="A35" s="95" t="s">
        <v>165</v>
      </c>
      <c r="B35" s="69" t="s">
        <v>201</v>
      </c>
      <c r="C35" s="96" t="s">
        <v>202</v>
      </c>
      <c r="D35" s="95" t="s">
        <v>134</v>
      </c>
      <c r="E35" s="97">
        <v>45</v>
      </c>
      <c r="F35" s="98" t="s">
        <v>313</v>
      </c>
    </row>
    <row r="36" spans="1:6" ht="30" customHeight="1" x14ac:dyDescent="0.25">
      <c r="A36" s="95" t="s">
        <v>165</v>
      </c>
      <c r="B36" s="69" t="s">
        <v>213</v>
      </c>
      <c r="C36" s="96" t="s">
        <v>214</v>
      </c>
      <c r="D36" s="95" t="s">
        <v>134</v>
      </c>
      <c r="E36" s="97">
        <v>9736</v>
      </c>
      <c r="F36" s="98">
        <v>400</v>
      </c>
    </row>
    <row r="37" spans="1:6" ht="30" customHeight="1" x14ac:dyDescent="0.25">
      <c r="A37" s="95" t="s">
        <v>165</v>
      </c>
      <c r="B37" s="69" t="s">
        <v>215</v>
      </c>
      <c r="C37" s="96" t="s">
        <v>216</v>
      </c>
      <c r="D37" s="95" t="s">
        <v>134</v>
      </c>
      <c r="E37" s="97">
        <v>90</v>
      </c>
      <c r="F37" s="98">
        <v>1</v>
      </c>
    </row>
    <row r="38" spans="1:6" ht="30" customHeight="1" x14ac:dyDescent="0.25">
      <c r="A38" s="95" t="s">
        <v>165</v>
      </c>
      <c r="B38" s="69" t="s">
        <v>217</v>
      </c>
      <c r="C38" s="96" t="s">
        <v>218</v>
      </c>
      <c r="D38" s="95" t="s">
        <v>134</v>
      </c>
      <c r="E38" s="97">
        <v>4</v>
      </c>
      <c r="F38" s="98" t="s">
        <v>313</v>
      </c>
    </row>
    <row r="39" spans="1:6" ht="30" customHeight="1" x14ac:dyDescent="0.25">
      <c r="A39" s="95" t="s">
        <v>165</v>
      </c>
      <c r="B39" s="69" t="s">
        <v>219</v>
      </c>
      <c r="C39" s="96" t="s">
        <v>220</v>
      </c>
      <c r="D39" s="95" t="s">
        <v>134</v>
      </c>
      <c r="E39" s="97">
        <v>7010</v>
      </c>
      <c r="F39" s="98">
        <v>400</v>
      </c>
    </row>
    <row r="40" spans="1:6" ht="49.5" customHeight="1" x14ac:dyDescent="0.25">
      <c r="A40" s="95" t="s">
        <v>165</v>
      </c>
      <c r="B40" s="69" t="s">
        <v>203</v>
      </c>
      <c r="C40" s="96" t="s">
        <v>204</v>
      </c>
      <c r="D40" s="95" t="s">
        <v>134</v>
      </c>
      <c r="E40" s="97">
        <v>337</v>
      </c>
      <c r="F40" s="98">
        <v>41</v>
      </c>
    </row>
    <row r="41" spans="1:6" ht="30" customHeight="1" x14ac:dyDescent="0.25">
      <c r="A41" s="95" t="s">
        <v>165</v>
      </c>
      <c r="B41" s="69" t="s">
        <v>205</v>
      </c>
      <c r="C41" s="96" t="s">
        <v>206</v>
      </c>
      <c r="D41" s="95" t="s">
        <v>122</v>
      </c>
      <c r="E41" s="97">
        <v>2420776</v>
      </c>
      <c r="F41" s="98" t="s">
        <v>313</v>
      </c>
    </row>
    <row r="42" spans="1:6" ht="30" customHeight="1" x14ac:dyDescent="0.25">
      <c r="A42" s="95" t="s">
        <v>165</v>
      </c>
      <c r="B42" s="69" t="s">
        <v>207</v>
      </c>
      <c r="C42" s="96" t="s">
        <v>208</v>
      </c>
      <c r="D42" s="95" t="s">
        <v>134</v>
      </c>
      <c r="E42" s="97">
        <v>177</v>
      </c>
      <c r="F42" s="98" t="s">
        <v>313</v>
      </c>
    </row>
    <row r="43" spans="1:6" ht="30" customHeight="1" x14ac:dyDescent="0.25">
      <c r="A43" s="95" t="s">
        <v>165</v>
      </c>
      <c r="B43" s="69" t="s">
        <v>209</v>
      </c>
      <c r="C43" s="96" t="s">
        <v>210</v>
      </c>
      <c r="D43" s="95" t="s">
        <v>134</v>
      </c>
      <c r="E43" s="97">
        <v>66</v>
      </c>
      <c r="F43" s="98">
        <v>1</v>
      </c>
    </row>
    <row r="44" spans="1:6" ht="53.25" customHeight="1" x14ac:dyDescent="0.25">
      <c r="A44" s="95" t="s">
        <v>165</v>
      </c>
      <c r="B44" s="69" t="s">
        <v>211</v>
      </c>
      <c r="C44" s="96" t="s">
        <v>212</v>
      </c>
      <c r="D44" s="95" t="s">
        <v>134</v>
      </c>
      <c r="E44" s="97">
        <v>7</v>
      </c>
      <c r="F44" s="98" t="s">
        <v>313</v>
      </c>
    </row>
    <row r="45" spans="1:6" ht="30" customHeight="1" x14ac:dyDescent="0.25">
      <c r="A45" s="95" t="s">
        <v>221</v>
      </c>
      <c r="B45" s="69" t="s">
        <v>222</v>
      </c>
      <c r="C45" s="96" t="s">
        <v>223</v>
      </c>
      <c r="D45" s="95" t="s">
        <v>134</v>
      </c>
      <c r="E45" s="97">
        <v>688</v>
      </c>
      <c r="F45" s="98" t="s">
        <v>313</v>
      </c>
    </row>
    <row r="46" spans="1:6" ht="30" customHeight="1" x14ac:dyDescent="0.25">
      <c r="A46" s="95" t="s">
        <v>221</v>
      </c>
      <c r="B46" s="69" t="s">
        <v>224</v>
      </c>
      <c r="C46" s="96" t="s">
        <v>225</v>
      </c>
      <c r="D46" s="95" t="s">
        <v>134</v>
      </c>
      <c r="E46" s="97">
        <v>70</v>
      </c>
      <c r="F46" s="98" t="s">
        <v>313</v>
      </c>
    </row>
    <row r="47" spans="1:6" ht="30" customHeight="1" x14ac:dyDescent="0.25">
      <c r="A47" s="95" t="s">
        <v>221</v>
      </c>
      <c r="B47" s="69" t="s">
        <v>226</v>
      </c>
      <c r="C47" s="96" t="s">
        <v>227</v>
      </c>
      <c r="D47" s="95" t="s">
        <v>134</v>
      </c>
      <c r="E47" s="97">
        <v>47</v>
      </c>
      <c r="F47" s="98" t="s">
        <v>313</v>
      </c>
    </row>
    <row r="48" spans="1:6" ht="30" customHeight="1" x14ac:dyDescent="0.25">
      <c r="A48" s="95" t="s">
        <v>221</v>
      </c>
      <c r="B48" s="69" t="s">
        <v>229</v>
      </c>
      <c r="C48" s="96" t="s">
        <v>230</v>
      </c>
      <c r="D48" s="95" t="s">
        <v>134</v>
      </c>
      <c r="E48" s="97">
        <v>142</v>
      </c>
      <c r="F48" s="98" t="s">
        <v>313</v>
      </c>
    </row>
    <row r="49" spans="1:8" ht="30" customHeight="1" x14ac:dyDescent="0.25">
      <c r="A49" s="95" t="s">
        <v>221</v>
      </c>
      <c r="B49" s="69" t="s">
        <v>163</v>
      </c>
      <c r="C49" s="96" t="s">
        <v>164</v>
      </c>
      <c r="D49" s="95" t="s">
        <v>134</v>
      </c>
      <c r="E49" s="97">
        <v>6</v>
      </c>
      <c r="F49" s="98" t="s">
        <v>313</v>
      </c>
      <c r="G49" s="73"/>
      <c r="H49" s="73"/>
    </row>
    <row r="50" spans="1:8" s="73" customFormat="1" x14ac:dyDescent="0.25">
      <c r="G50"/>
      <c r="H50"/>
    </row>
    <row r="51" spans="1:8" hidden="1" x14ac:dyDescent="0.25"/>
    <row r="52" spans="1:8" hidden="1" x14ac:dyDescent="0.25"/>
    <row r="53" spans="1:8" hidden="1" x14ac:dyDescent="0.25"/>
    <row r="54" spans="1:8" hidden="1" x14ac:dyDescent="0.25"/>
    <row r="55" spans="1:8" hidden="1" x14ac:dyDescent="0.25"/>
    <row r="56" spans="1:8" hidden="1" x14ac:dyDescent="0.25"/>
    <row r="57" spans="1:8" hidden="1" x14ac:dyDescent="0.25"/>
    <row r="58" spans="1:8" hidden="1" x14ac:dyDescent="0.25"/>
    <row r="59" spans="1:8" hidden="1" x14ac:dyDescent="0.25"/>
    <row r="60" spans="1:8" hidden="1" x14ac:dyDescent="0.25"/>
    <row r="61" spans="1:8" hidden="1" x14ac:dyDescent="0.25"/>
    <row r="62" spans="1:8" hidden="1" x14ac:dyDescent="0.25"/>
    <row r="63" spans="1:8" hidden="1" x14ac:dyDescent="0.25"/>
    <row r="64" spans="1:8" hidden="1" x14ac:dyDescent="0.25"/>
    <row r="65" hidden="1" x14ac:dyDescent="0.25"/>
    <row r="66" hidden="1" x14ac:dyDescent="0.25"/>
    <row r="67" hidden="1" x14ac:dyDescent="0.25"/>
    <row r="68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</sheetData>
  <mergeCells count="6">
    <mergeCell ref="F2:F3"/>
    <mergeCell ref="B1:C1"/>
    <mergeCell ref="A2:A3"/>
    <mergeCell ref="B2:C2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8" scale="84" fitToHeight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26"/>
  <sheetViews>
    <sheetView zoomScaleNormal="100" workbookViewId="0">
      <selection activeCell="C23" sqref="C23"/>
    </sheetView>
  </sheetViews>
  <sheetFormatPr defaultColWidth="0" defaultRowHeight="15" customHeight="1" zeroHeight="1" x14ac:dyDescent="0.25"/>
  <cols>
    <col min="1" max="1" width="16.28515625" bestFit="1" customWidth="1"/>
    <col min="2" max="2" width="9.85546875" bestFit="1" customWidth="1"/>
    <col min="3" max="3" width="58" customWidth="1"/>
    <col min="4" max="4" width="13.85546875" bestFit="1" customWidth="1"/>
    <col min="5" max="5" width="15" bestFit="1" customWidth="1"/>
    <col min="6" max="6" width="15" customWidth="1"/>
    <col min="7" max="7" width="13.140625" bestFit="1" customWidth="1"/>
    <col min="8" max="8" width="13.28515625" customWidth="1"/>
    <col min="9" max="9" width="5.42578125" style="73" customWidth="1"/>
    <col min="10" max="10" width="9.140625" hidden="1" customWidth="1"/>
    <col min="11" max="16384" width="9.140625" hidden="1"/>
  </cols>
  <sheetData>
    <row r="1" spans="1:6" ht="15" customHeight="1" x14ac:dyDescent="0.25">
      <c r="B1" s="215" t="s">
        <v>315</v>
      </c>
      <c r="C1" s="215"/>
    </row>
    <row r="2" spans="1:6" ht="27" customHeight="1" x14ac:dyDescent="0.25">
      <c r="A2" s="213" t="s">
        <v>105</v>
      </c>
      <c r="B2" s="209" t="s">
        <v>106</v>
      </c>
      <c r="C2" s="209"/>
      <c r="D2" s="209" t="s">
        <v>107</v>
      </c>
      <c r="E2" s="209" t="s">
        <v>111</v>
      </c>
      <c r="F2" s="212" t="s">
        <v>310</v>
      </c>
    </row>
    <row r="3" spans="1:6" ht="30.75" customHeight="1" x14ac:dyDescent="0.25">
      <c r="A3" s="213"/>
      <c r="B3" s="94" t="s">
        <v>114</v>
      </c>
      <c r="C3" s="94" t="s">
        <v>115</v>
      </c>
      <c r="D3" s="209"/>
      <c r="E3" s="209"/>
      <c r="F3" s="212"/>
    </row>
    <row r="4" spans="1:6" ht="30" customHeight="1" x14ac:dyDescent="0.25">
      <c r="A4" s="95" t="s">
        <v>116</v>
      </c>
      <c r="B4" s="69" t="s">
        <v>233</v>
      </c>
      <c r="C4" s="104" t="s">
        <v>234</v>
      </c>
      <c r="D4" s="95" t="s">
        <v>122</v>
      </c>
      <c r="E4" s="97">
        <v>2363543</v>
      </c>
      <c r="F4" s="98">
        <v>32000</v>
      </c>
    </row>
    <row r="5" spans="1:6" ht="30" customHeight="1" x14ac:dyDescent="0.25">
      <c r="A5" s="95" t="s">
        <v>116</v>
      </c>
      <c r="B5" s="69" t="s">
        <v>235</v>
      </c>
      <c r="C5" s="104" t="s">
        <v>236</v>
      </c>
      <c r="D5" s="95" t="s">
        <v>134</v>
      </c>
      <c r="E5" s="97">
        <v>42</v>
      </c>
      <c r="F5" s="98">
        <v>1</v>
      </c>
    </row>
    <row r="6" spans="1:6" ht="30" customHeight="1" x14ac:dyDescent="0.25">
      <c r="A6" s="95" t="s">
        <v>116</v>
      </c>
      <c r="B6" s="69" t="s">
        <v>117</v>
      </c>
      <c r="C6" s="96" t="s">
        <v>118</v>
      </c>
      <c r="D6" s="95" t="s">
        <v>119</v>
      </c>
      <c r="E6" s="99">
        <v>24.44</v>
      </c>
      <c r="F6" s="98">
        <v>5</v>
      </c>
    </row>
    <row r="7" spans="1:6" ht="30" customHeight="1" x14ac:dyDescent="0.25">
      <c r="A7" s="95" t="s">
        <v>116</v>
      </c>
      <c r="B7" s="69" t="s">
        <v>147</v>
      </c>
      <c r="C7" s="96" t="s">
        <v>148</v>
      </c>
      <c r="D7" s="100" t="s">
        <v>125</v>
      </c>
      <c r="E7" s="99">
        <v>102.608</v>
      </c>
      <c r="F7" s="98" t="s">
        <v>313</v>
      </c>
    </row>
    <row r="8" spans="1:6" ht="30" customHeight="1" x14ac:dyDescent="0.25">
      <c r="A8" s="95" t="s">
        <v>116</v>
      </c>
      <c r="B8" s="69" t="s">
        <v>123</v>
      </c>
      <c r="C8" s="96" t="s">
        <v>124</v>
      </c>
      <c r="D8" s="95" t="s">
        <v>125</v>
      </c>
      <c r="E8" s="99">
        <v>301.22000000000003</v>
      </c>
      <c r="F8" s="98" t="s">
        <v>313</v>
      </c>
    </row>
    <row r="9" spans="1:6" ht="30" customHeight="1" x14ac:dyDescent="0.25">
      <c r="A9" s="95" t="s">
        <v>116</v>
      </c>
      <c r="B9" s="69" t="s">
        <v>126</v>
      </c>
      <c r="C9" s="96" t="s">
        <v>127</v>
      </c>
      <c r="D9" s="95" t="s">
        <v>128</v>
      </c>
      <c r="E9" s="97">
        <v>820716</v>
      </c>
      <c r="F9" s="98" t="s">
        <v>313</v>
      </c>
    </row>
    <row r="10" spans="1:6" ht="30" customHeight="1" x14ac:dyDescent="0.25">
      <c r="A10" s="95" t="s">
        <v>116</v>
      </c>
      <c r="B10" s="69" t="s">
        <v>130</v>
      </c>
      <c r="C10" s="96" t="s">
        <v>131</v>
      </c>
      <c r="D10" s="95" t="s">
        <v>119</v>
      </c>
      <c r="E10" s="99">
        <v>10.43</v>
      </c>
      <c r="F10" s="98" t="s">
        <v>313</v>
      </c>
    </row>
    <row r="11" spans="1:6" ht="30" customHeight="1" x14ac:dyDescent="0.25">
      <c r="A11" s="95" t="s">
        <v>116</v>
      </c>
      <c r="B11" s="69" t="s">
        <v>132</v>
      </c>
      <c r="C11" s="96" t="s">
        <v>133</v>
      </c>
      <c r="D11" s="95" t="s">
        <v>134</v>
      </c>
      <c r="E11" s="99">
        <v>25</v>
      </c>
      <c r="F11" s="98" t="s">
        <v>313</v>
      </c>
    </row>
    <row r="12" spans="1:6" ht="30" customHeight="1" x14ac:dyDescent="0.25">
      <c r="A12" s="95" t="s">
        <v>116</v>
      </c>
      <c r="B12" s="69" t="s">
        <v>135</v>
      </c>
      <c r="C12" s="96" t="s">
        <v>136</v>
      </c>
      <c r="D12" s="95" t="s">
        <v>137</v>
      </c>
      <c r="E12" s="97">
        <v>140940</v>
      </c>
      <c r="F12" s="98">
        <v>2000</v>
      </c>
    </row>
    <row r="13" spans="1:6" ht="30" customHeight="1" x14ac:dyDescent="0.25">
      <c r="A13" s="95" t="s">
        <v>116</v>
      </c>
      <c r="B13" s="69" t="s">
        <v>140</v>
      </c>
      <c r="C13" s="96" t="s">
        <v>141</v>
      </c>
      <c r="D13" s="95" t="s">
        <v>142</v>
      </c>
      <c r="E13" s="97">
        <v>668501</v>
      </c>
      <c r="F13" s="98" t="s">
        <v>313</v>
      </c>
    </row>
    <row r="14" spans="1:6" ht="30" customHeight="1" x14ac:dyDescent="0.25">
      <c r="A14" s="95" t="s">
        <v>116</v>
      </c>
      <c r="B14" s="69" t="s">
        <v>120</v>
      </c>
      <c r="C14" s="96" t="s">
        <v>121</v>
      </c>
      <c r="D14" s="95" t="s">
        <v>122</v>
      </c>
      <c r="E14" s="97">
        <v>85122</v>
      </c>
      <c r="F14" s="98" t="s">
        <v>313</v>
      </c>
    </row>
    <row r="15" spans="1:6" ht="30" customHeight="1" x14ac:dyDescent="0.25">
      <c r="A15" s="95" t="s">
        <v>116</v>
      </c>
      <c r="B15" s="69" t="s">
        <v>143</v>
      </c>
      <c r="C15" s="96" t="s">
        <v>144</v>
      </c>
      <c r="D15" s="95" t="s">
        <v>122</v>
      </c>
      <c r="E15" s="97">
        <v>314</v>
      </c>
      <c r="F15" s="98">
        <v>2</v>
      </c>
    </row>
    <row r="16" spans="1:6" ht="30" customHeight="1" x14ac:dyDescent="0.25">
      <c r="A16" s="95" t="s">
        <v>116</v>
      </c>
      <c r="B16" s="69" t="s">
        <v>145</v>
      </c>
      <c r="C16" s="96" t="s">
        <v>146</v>
      </c>
      <c r="D16" s="100" t="s">
        <v>122</v>
      </c>
      <c r="E16" s="97">
        <v>115</v>
      </c>
      <c r="F16" s="98">
        <v>2</v>
      </c>
    </row>
    <row r="17" spans="1:6" ht="30" customHeight="1" x14ac:dyDescent="0.25">
      <c r="A17" s="95" t="s">
        <v>149</v>
      </c>
      <c r="B17" s="69" t="s">
        <v>150</v>
      </c>
      <c r="C17" s="96" t="s">
        <v>151</v>
      </c>
      <c r="D17" s="95" t="s">
        <v>137</v>
      </c>
      <c r="E17" s="99">
        <v>186174.8</v>
      </c>
      <c r="F17" s="98">
        <v>1900</v>
      </c>
    </row>
    <row r="18" spans="1:6" ht="30" customHeight="1" x14ac:dyDescent="0.25">
      <c r="A18" s="95" t="s">
        <v>149</v>
      </c>
      <c r="B18" s="69" t="s">
        <v>152</v>
      </c>
      <c r="C18" s="96" t="s">
        <v>153</v>
      </c>
      <c r="D18" s="95" t="s">
        <v>154</v>
      </c>
      <c r="E18" s="97">
        <v>27926</v>
      </c>
      <c r="F18" s="98" t="s">
        <v>313</v>
      </c>
    </row>
    <row r="19" spans="1:6" ht="30" customHeight="1" x14ac:dyDescent="0.25">
      <c r="A19" s="95" t="s">
        <v>149</v>
      </c>
      <c r="B19" s="69" t="s">
        <v>155</v>
      </c>
      <c r="C19" s="96" t="s">
        <v>311</v>
      </c>
      <c r="D19" s="95" t="s">
        <v>157</v>
      </c>
      <c r="E19" s="97">
        <v>10612</v>
      </c>
      <c r="F19" s="98" t="s">
        <v>313</v>
      </c>
    </row>
    <row r="20" spans="1:6" ht="30" customHeight="1" x14ac:dyDescent="0.25">
      <c r="A20" s="95" t="s">
        <v>149</v>
      </c>
      <c r="B20" s="69" t="s">
        <v>158</v>
      </c>
      <c r="C20" s="96" t="s">
        <v>159</v>
      </c>
      <c r="D20" s="95" t="s">
        <v>160</v>
      </c>
      <c r="E20" s="99">
        <v>8.5820000000000007</v>
      </c>
      <c r="F20" s="98" t="s">
        <v>313</v>
      </c>
    </row>
    <row r="21" spans="1:6" ht="30" customHeight="1" x14ac:dyDescent="0.25">
      <c r="A21" s="95" t="s">
        <v>149</v>
      </c>
      <c r="B21" s="69" t="s">
        <v>161</v>
      </c>
      <c r="C21" s="96" t="s">
        <v>162</v>
      </c>
      <c r="D21" s="95" t="s">
        <v>154</v>
      </c>
      <c r="E21" s="97">
        <v>9440</v>
      </c>
      <c r="F21" s="98" t="s">
        <v>313</v>
      </c>
    </row>
    <row r="22" spans="1:6" ht="30" customHeight="1" x14ac:dyDescent="0.25">
      <c r="A22" s="95" t="s">
        <v>149</v>
      </c>
      <c r="B22" s="69" t="s">
        <v>163</v>
      </c>
      <c r="C22" s="96" t="s">
        <v>164</v>
      </c>
      <c r="D22" s="95" t="s">
        <v>134</v>
      </c>
      <c r="E22" s="97">
        <v>6</v>
      </c>
      <c r="F22" s="98" t="s">
        <v>313</v>
      </c>
    </row>
    <row r="23" spans="1:6" ht="30" customHeight="1" x14ac:dyDescent="0.25">
      <c r="A23" s="95" t="s">
        <v>165</v>
      </c>
      <c r="B23" s="69" t="s">
        <v>177</v>
      </c>
      <c r="C23" s="96" t="s">
        <v>178</v>
      </c>
      <c r="D23" s="95" t="s">
        <v>134</v>
      </c>
      <c r="E23" s="97">
        <v>333</v>
      </c>
      <c r="F23" s="98">
        <v>7</v>
      </c>
    </row>
    <row r="24" spans="1:6" ht="30" customHeight="1" x14ac:dyDescent="0.25">
      <c r="A24" s="95" t="s">
        <v>165</v>
      </c>
      <c r="B24" s="69" t="s">
        <v>185</v>
      </c>
      <c r="C24" s="96" t="s">
        <v>186</v>
      </c>
      <c r="D24" s="95" t="s">
        <v>134</v>
      </c>
      <c r="E24" s="97">
        <v>46</v>
      </c>
      <c r="F24" s="98" t="s">
        <v>313</v>
      </c>
    </row>
    <row r="25" spans="1:6" ht="30" customHeight="1" x14ac:dyDescent="0.25">
      <c r="A25" s="95" t="s">
        <v>165</v>
      </c>
      <c r="B25" s="69" t="s">
        <v>179</v>
      </c>
      <c r="C25" s="96" t="s">
        <v>180</v>
      </c>
      <c r="D25" s="95" t="s">
        <v>134</v>
      </c>
      <c r="E25" s="97">
        <v>46</v>
      </c>
      <c r="F25" s="98" t="s">
        <v>313</v>
      </c>
    </row>
    <row r="26" spans="1:6" ht="30" customHeight="1" x14ac:dyDescent="0.25">
      <c r="A26" s="95" t="s">
        <v>165</v>
      </c>
      <c r="B26" s="69" t="s">
        <v>181</v>
      </c>
      <c r="C26" s="96" t="s">
        <v>182</v>
      </c>
      <c r="D26" s="95" t="s">
        <v>122</v>
      </c>
      <c r="E26" s="97">
        <v>270486</v>
      </c>
      <c r="F26" s="98">
        <v>50</v>
      </c>
    </row>
    <row r="27" spans="1:6" ht="45.75" customHeight="1" x14ac:dyDescent="0.25">
      <c r="A27" s="95" t="s">
        <v>165</v>
      </c>
      <c r="B27" s="69" t="s">
        <v>187</v>
      </c>
      <c r="C27" s="96" t="s">
        <v>188</v>
      </c>
      <c r="D27" s="95" t="s">
        <v>134</v>
      </c>
      <c r="E27" s="97">
        <v>6</v>
      </c>
      <c r="F27" s="98">
        <v>1</v>
      </c>
    </row>
    <row r="28" spans="1:6" ht="30" customHeight="1" x14ac:dyDescent="0.25">
      <c r="A28" s="95" t="s">
        <v>165</v>
      </c>
      <c r="B28" s="69" t="s">
        <v>183</v>
      </c>
      <c r="C28" s="96" t="s">
        <v>184</v>
      </c>
      <c r="D28" s="95" t="s">
        <v>122</v>
      </c>
      <c r="E28" s="97">
        <v>138</v>
      </c>
      <c r="F28" s="98" t="s">
        <v>313</v>
      </c>
    </row>
    <row r="29" spans="1:6" ht="30" customHeight="1" x14ac:dyDescent="0.25">
      <c r="A29" s="95" t="s">
        <v>165</v>
      </c>
      <c r="B29" s="69" t="s">
        <v>189</v>
      </c>
      <c r="C29" s="96" t="s">
        <v>190</v>
      </c>
      <c r="D29" s="95" t="s">
        <v>134</v>
      </c>
      <c r="E29" s="97">
        <v>4252</v>
      </c>
      <c r="F29" s="98">
        <v>84</v>
      </c>
    </row>
    <row r="30" spans="1:6" ht="30" customHeight="1" x14ac:dyDescent="0.25">
      <c r="A30" s="95" t="s">
        <v>165</v>
      </c>
      <c r="B30" s="69" t="s">
        <v>191</v>
      </c>
      <c r="C30" s="96" t="s">
        <v>192</v>
      </c>
      <c r="D30" s="95" t="s">
        <v>134</v>
      </c>
      <c r="E30" s="97">
        <v>82</v>
      </c>
      <c r="F30" s="98" t="s">
        <v>313</v>
      </c>
    </row>
    <row r="31" spans="1:6" ht="30" customHeight="1" x14ac:dyDescent="0.25">
      <c r="A31" s="95" t="s">
        <v>165</v>
      </c>
      <c r="B31" s="69" t="s">
        <v>193</v>
      </c>
      <c r="C31" s="96" t="s">
        <v>194</v>
      </c>
      <c r="D31" s="95" t="s">
        <v>134</v>
      </c>
      <c r="E31" s="97">
        <v>10859</v>
      </c>
      <c r="F31" s="98">
        <v>60</v>
      </c>
    </row>
    <row r="32" spans="1:6" ht="30" customHeight="1" x14ac:dyDescent="0.25">
      <c r="A32" s="95" t="s">
        <v>165</v>
      </c>
      <c r="B32" s="69" t="s">
        <v>195</v>
      </c>
      <c r="C32" s="96" t="s">
        <v>196</v>
      </c>
      <c r="D32" s="95" t="s">
        <v>134</v>
      </c>
      <c r="E32" s="97">
        <v>402</v>
      </c>
      <c r="F32" s="98" t="s">
        <v>313</v>
      </c>
    </row>
    <row r="33" spans="1:6" ht="30" customHeight="1" x14ac:dyDescent="0.25">
      <c r="A33" s="95" t="s">
        <v>165</v>
      </c>
      <c r="B33" s="69" t="s">
        <v>197</v>
      </c>
      <c r="C33" s="96" t="s">
        <v>198</v>
      </c>
      <c r="D33" s="95" t="s">
        <v>122</v>
      </c>
      <c r="E33" s="97">
        <v>2353</v>
      </c>
      <c r="F33" s="98" t="s">
        <v>313</v>
      </c>
    </row>
    <row r="34" spans="1:6" ht="30" customHeight="1" x14ac:dyDescent="0.25">
      <c r="A34" s="95" t="s">
        <v>165</v>
      </c>
      <c r="B34" s="69" t="s">
        <v>199</v>
      </c>
      <c r="C34" s="96" t="s">
        <v>200</v>
      </c>
      <c r="D34" s="95" t="s">
        <v>134</v>
      </c>
      <c r="E34" s="97">
        <v>3</v>
      </c>
      <c r="F34" s="98" t="s">
        <v>313</v>
      </c>
    </row>
    <row r="35" spans="1:6" ht="30" customHeight="1" x14ac:dyDescent="0.25">
      <c r="A35" s="95" t="s">
        <v>165</v>
      </c>
      <c r="B35" s="69" t="s">
        <v>201</v>
      </c>
      <c r="C35" s="96" t="s">
        <v>202</v>
      </c>
      <c r="D35" s="95" t="s">
        <v>134</v>
      </c>
      <c r="E35" s="97">
        <v>45</v>
      </c>
      <c r="F35" s="98">
        <v>1</v>
      </c>
    </row>
    <row r="36" spans="1:6" ht="30" customHeight="1" x14ac:dyDescent="0.25">
      <c r="A36" s="95" t="s">
        <v>165</v>
      </c>
      <c r="B36" s="69" t="s">
        <v>213</v>
      </c>
      <c r="C36" s="96" t="s">
        <v>214</v>
      </c>
      <c r="D36" s="95" t="s">
        <v>134</v>
      </c>
      <c r="E36" s="97">
        <v>9736</v>
      </c>
      <c r="F36" s="98">
        <v>300</v>
      </c>
    </row>
    <row r="37" spans="1:6" ht="30" customHeight="1" x14ac:dyDescent="0.25">
      <c r="A37" s="95" t="s">
        <v>165</v>
      </c>
      <c r="B37" s="69" t="s">
        <v>215</v>
      </c>
      <c r="C37" s="96" t="s">
        <v>216</v>
      </c>
      <c r="D37" s="95" t="s">
        <v>134</v>
      </c>
      <c r="E37" s="97">
        <v>90</v>
      </c>
      <c r="F37" s="98">
        <v>1</v>
      </c>
    </row>
    <row r="38" spans="1:6" ht="30" customHeight="1" x14ac:dyDescent="0.25">
      <c r="A38" s="95" t="s">
        <v>165</v>
      </c>
      <c r="B38" s="69" t="s">
        <v>217</v>
      </c>
      <c r="C38" s="96" t="s">
        <v>218</v>
      </c>
      <c r="D38" s="95" t="s">
        <v>134</v>
      </c>
      <c r="E38" s="97">
        <v>4</v>
      </c>
      <c r="F38" s="98" t="s">
        <v>313</v>
      </c>
    </row>
    <row r="39" spans="1:6" ht="30" customHeight="1" x14ac:dyDescent="0.25">
      <c r="A39" s="95" t="s">
        <v>165</v>
      </c>
      <c r="B39" s="69" t="s">
        <v>219</v>
      </c>
      <c r="C39" s="96" t="s">
        <v>220</v>
      </c>
      <c r="D39" s="95" t="s">
        <v>134</v>
      </c>
      <c r="E39" s="97">
        <v>7010</v>
      </c>
      <c r="F39" s="98" t="s">
        <v>313</v>
      </c>
    </row>
    <row r="40" spans="1:6" ht="49.5" customHeight="1" x14ac:dyDescent="0.25">
      <c r="A40" s="95" t="s">
        <v>165</v>
      </c>
      <c r="B40" s="69" t="s">
        <v>203</v>
      </c>
      <c r="C40" s="96" t="s">
        <v>204</v>
      </c>
      <c r="D40" s="95" t="s">
        <v>134</v>
      </c>
      <c r="E40" s="97">
        <v>337</v>
      </c>
      <c r="F40" s="98" t="s">
        <v>313</v>
      </c>
    </row>
    <row r="41" spans="1:6" ht="30" customHeight="1" x14ac:dyDescent="0.25">
      <c r="A41" s="95" t="s">
        <v>165</v>
      </c>
      <c r="B41" s="69" t="s">
        <v>205</v>
      </c>
      <c r="C41" s="96" t="s">
        <v>206</v>
      </c>
      <c r="D41" s="95" t="s">
        <v>122</v>
      </c>
      <c r="E41" s="97">
        <v>2420776</v>
      </c>
      <c r="F41" s="98" t="s">
        <v>313</v>
      </c>
    </row>
    <row r="42" spans="1:6" ht="30" customHeight="1" x14ac:dyDescent="0.25">
      <c r="A42" s="95" t="s">
        <v>165</v>
      </c>
      <c r="B42" s="69" t="s">
        <v>207</v>
      </c>
      <c r="C42" s="96" t="s">
        <v>208</v>
      </c>
      <c r="D42" s="95" t="s">
        <v>134</v>
      </c>
      <c r="E42" s="97">
        <v>177</v>
      </c>
      <c r="F42" s="98" t="s">
        <v>313</v>
      </c>
    </row>
    <row r="43" spans="1:6" ht="30" customHeight="1" x14ac:dyDescent="0.25">
      <c r="A43" s="95" t="s">
        <v>165</v>
      </c>
      <c r="B43" s="69" t="s">
        <v>209</v>
      </c>
      <c r="C43" s="96" t="s">
        <v>210</v>
      </c>
      <c r="D43" s="95" t="s">
        <v>134</v>
      </c>
      <c r="E43" s="97">
        <v>66</v>
      </c>
      <c r="F43" s="98" t="s">
        <v>313</v>
      </c>
    </row>
    <row r="44" spans="1:6" ht="53.25" customHeight="1" x14ac:dyDescent="0.25">
      <c r="A44" s="95" t="s">
        <v>165</v>
      </c>
      <c r="B44" s="69" t="s">
        <v>211</v>
      </c>
      <c r="C44" s="96" t="s">
        <v>212</v>
      </c>
      <c r="D44" s="95" t="s">
        <v>134</v>
      </c>
      <c r="E44" s="97">
        <v>7</v>
      </c>
      <c r="F44" s="98" t="s">
        <v>313</v>
      </c>
    </row>
    <row r="45" spans="1:6" ht="30" customHeight="1" x14ac:dyDescent="0.25">
      <c r="A45" s="95" t="s">
        <v>221</v>
      </c>
      <c r="B45" s="69" t="s">
        <v>222</v>
      </c>
      <c r="C45" s="96" t="s">
        <v>223</v>
      </c>
      <c r="D45" s="95" t="s">
        <v>134</v>
      </c>
      <c r="E45" s="97">
        <v>688</v>
      </c>
      <c r="F45" s="98">
        <v>15</v>
      </c>
    </row>
    <row r="46" spans="1:6" ht="30" customHeight="1" x14ac:dyDescent="0.25">
      <c r="A46" s="95" t="s">
        <v>221</v>
      </c>
      <c r="B46" s="69" t="s">
        <v>224</v>
      </c>
      <c r="C46" s="96" t="s">
        <v>225</v>
      </c>
      <c r="D46" s="95" t="s">
        <v>134</v>
      </c>
      <c r="E46" s="97">
        <v>70</v>
      </c>
      <c r="F46" s="98" t="s">
        <v>313</v>
      </c>
    </row>
    <row r="47" spans="1:6" ht="30" customHeight="1" x14ac:dyDescent="0.25">
      <c r="A47" s="95" t="s">
        <v>221</v>
      </c>
      <c r="B47" s="69" t="s">
        <v>226</v>
      </c>
      <c r="C47" s="96" t="s">
        <v>227</v>
      </c>
      <c r="D47" s="95" t="s">
        <v>134</v>
      </c>
      <c r="E47" s="97">
        <v>47</v>
      </c>
      <c r="F47" s="98">
        <v>1</v>
      </c>
    </row>
    <row r="48" spans="1:6" ht="30" customHeight="1" x14ac:dyDescent="0.25">
      <c r="A48" s="95" t="s">
        <v>221</v>
      </c>
      <c r="B48" s="69" t="s">
        <v>229</v>
      </c>
      <c r="C48" s="96" t="s">
        <v>230</v>
      </c>
      <c r="D48" s="95" t="s">
        <v>134</v>
      </c>
      <c r="E48" s="97">
        <v>142</v>
      </c>
      <c r="F48" s="98">
        <v>1</v>
      </c>
    </row>
    <row r="49" spans="1:8" ht="30" customHeight="1" x14ac:dyDescent="0.25">
      <c r="A49" s="95" t="s">
        <v>221</v>
      </c>
      <c r="B49" s="69" t="s">
        <v>163</v>
      </c>
      <c r="C49" s="96" t="s">
        <v>164</v>
      </c>
      <c r="D49" s="95" t="s">
        <v>134</v>
      </c>
      <c r="E49" s="97">
        <v>6</v>
      </c>
      <c r="F49" s="98" t="s">
        <v>313</v>
      </c>
      <c r="G49" s="73"/>
      <c r="H49" s="73"/>
    </row>
    <row r="50" spans="1:8" s="73" customFormat="1" x14ac:dyDescent="0.25">
      <c r="G50"/>
      <c r="H50"/>
    </row>
    <row r="51" spans="1:8" hidden="1" x14ac:dyDescent="0.25"/>
    <row r="52" spans="1:8" hidden="1" x14ac:dyDescent="0.25"/>
    <row r="53" spans="1:8" hidden="1" x14ac:dyDescent="0.25"/>
    <row r="54" spans="1:8" hidden="1" x14ac:dyDescent="0.25"/>
    <row r="55" spans="1:8" hidden="1" x14ac:dyDescent="0.25"/>
    <row r="56" spans="1:8" hidden="1" x14ac:dyDescent="0.25"/>
    <row r="57" spans="1:8" hidden="1" x14ac:dyDescent="0.25"/>
    <row r="58" spans="1:8" hidden="1" x14ac:dyDescent="0.25"/>
    <row r="59" spans="1:8" hidden="1" x14ac:dyDescent="0.25"/>
    <row r="60" spans="1:8" hidden="1" x14ac:dyDescent="0.25"/>
    <row r="61" spans="1:8" hidden="1" x14ac:dyDescent="0.25"/>
    <row r="62" spans="1:8" hidden="1" x14ac:dyDescent="0.25"/>
    <row r="63" spans="1:8" hidden="1" x14ac:dyDescent="0.25"/>
    <row r="64" spans="1:8" hidden="1" x14ac:dyDescent="0.25"/>
    <row r="65" hidden="1" x14ac:dyDescent="0.25"/>
    <row r="66" hidden="1" x14ac:dyDescent="0.25"/>
    <row r="67" hidden="1" x14ac:dyDescent="0.25"/>
    <row r="68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</sheetData>
  <mergeCells count="6">
    <mergeCell ref="F2:F3"/>
    <mergeCell ref="B1:C1"/>
    <mergeCell ref="A2:A3"/>
    <mergeCell ref="B2:C2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8" scale="84" fitToHeight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37964a-f847-47b1-b7d0-74c72425aff6">
      <Terms xmlns="http://schemas.microsoft.com/office/infopath/2007/PartnerControls"/>
    </lcf76f155ced4ddcb4097134ff3c332f>
    <TaxCatchAll xmlns="27c670eb-9a0a-4858-ade0-397d64dc76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8AD6C777FC1164197AFF0DB8C4E3968" ma:contentTypeVersion="18" ma:contentTypeDescription="Új dokumentum létrehozása." ma:contentTypeScope="" ma:versionID="6dd89e24e430c95c5b0a2612e10b5408">
  <xsd:schema xmlns:xsd="http://www.w3.org/2001/XMLSchema" xmlns:xs="http://www.w3.org/2001/XMLSchema" xmlns:p="http://schemas.microsoft.com/office/2006/metadata/properties" xmlns:ns2="0e37964a-f847-47b1-b7d0-74c72425aff6" xmlns:ns3="27c670eb-9a0a-4858-ade0-397d64dc7674" targetNamespace="http://schemas.microsoft.com/office/2006/metadata/properties" ma:root="true" ma:fieldsID="4d5d0cd5cb7dbe2824ba7cc0aa89a02d" ns2:_="" ns3:_="">
    <xsd:import namespace="0e37964a-f847-47b1-b7d0-74c72425aff6"/>
    <xsd:import namespace="27c670eb-9a0a-4858-ade0-397d64dc76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7964a-f847-47b1-b7d0-74c72425af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d5182f71-946f-4ea8-b8db-553dc8eab2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670eb-9a0a-4858-ade0-397d64dc767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d224fb-2ef0-4e86-8620-3b318046ad25}" ma:internalName="TaxCatchAll" ma:showField="CatchAllData" ma:web="27c670eb-9a0a-4858-ade0-397d64dc76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72B3A-DA69-4B14-949C-0D274C489D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A129F2-683C-450E-AA9B-B9F24FFC1008}">
  <ds:schemaRefs>
    <ds:schemaRef ds:uri="27c670eb-9a0a-4858-ade0-397d64dc7674"/>
    <ds:schemaRef ds:uri="0e37964a-f847-47b1-b7d0-74c72425aff6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5B1279A-E200-4294-AC26-673B4DDCF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37964a-f847-47b1-b7d0-74c72425aff6"/>
    <ds:schemaRef ds:uri="27c670eb-9a0a-4858-ade0-397d64dc76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1. forrasösszesítő</vt:lpstr>
      <vt:lpstr>2. forrásösszesítő-FVS</vt:lpstr>
      <vt:lpstr>3. forrásösszesítő LHH</vt:lpstr>
      <vt:lpstr>4. intézkedések</vt:lpstr>
      <vt:lpstr>5. Településdifferenciálás</vt:lpstr>
      <vt:lpstr>6. Indikátor - vármegye</vt:lpstr>
      <vt:lpstr>7. Indikátor - Győr</vt:lpstr>
      <vt:lpstr>7. Indikátor - Sopron</vt:lpstr>
      <vt:lpstr>7. Indikátor - Mosonmagyaróvár</vt:lpstr>
      <vt:lpstr> 8. ütemezés</vt:lpstr>
      <vt:lpstr>' 8. ütemezés'!Nyomtatási_cím</vt:lpstr>
      <vt:lpstr>'1. forrasösszesítő'!Nyomtatási_cím</vt:lpstr>
      <vt:lpstr>'6. Indikátor - vármegye'!Nyomtatási_cím</vt:lpstr>
      <vt:lpstr>'7. Indikátor - Győr'!Nyomtatási_cím</vt:lpstr>
      <vt:lpstr>'7. Indikátor - Mosonmagyaróvár'!Nyomtatási_cím</vt:lpstr>
      <vt:lpstr>'7. Indikátor - Sopron'!Nyomtatási_cím</vt:lpstr>
      <vt:lpstr>' 8. ütemezés'!Nyomtatási_terület</vt:lpstr>
      <vt:lpstr>'1. forrasösszesítő'!Nyomtatási_terület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Nagyváradi Tímea</dc:creator>
  <cp:lastModifiedBy>Funtek Milán</cp:lastModifiedBy>
  <cp:lastPrinted>2024-10-14T06:14:04Z</cp:lastPrinted>
  <dcterms:created xsi:type="dcterms:W3CDTF">2021-01-05T10:29:48Z</dcterms:created>
  <dcterms:modified xsi:type="dcterms:W3CDTF">2024-10-14T06:14:14Z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0x01010098AD6C777FC1164197AFF0DB8C4E3968</vt:lpwstr>
  </property>
  <property fmtid="{D5CDD505-2E9C-101B-9397-08002B2CF9AE}" pid="3" name="MediaServiceImageTags">
    <vt:lpwstr/>
  </property>
</Properties>
</file>